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ctom\Desktop\サイエンスカフェ\210822\"/>
    </mc:Choice>
  </mc:AlternateContent>
  <xr:revisionPtr revIDLastSave="0" documentId="13_ncr:1_{CD549D94-CFFA-4537-B9CC-E77C1D5794FA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集計" sheetId="14" r:id="rId1"/>
    <sheet name="主成分分析" sheetId="9" r:id="rId2"/>
    <sheet name="主成分分析（解答例）" sheetId="3" r:id="rId3"/>
  </sheets>
  <definedNames>
    <definedName name="solver_adj" localSheetId="1" hidden="1">主成分分析!$C$25:$G$25</definedName>
    <definedName name="solver_adj" localSheetId="2" hidden="1">'主成分分析（解答例）'!$C$25:$G$25</definedName>
    <definedName name="solver_adj" localSheetId="0" hidden="1">集計!#REF!</definedName>
    <definedName name="solver_cvg" localSheetId="1" hidden="1">0.0001</definedName>
    <definedName name="solver_cvg" localSheetId="2" hidden="1">0.0001</definedName>
    <definedName name="solver_cvg" localSheetId="0" hidden="1">0.0001</definedName>
    <definedName name="solver_drv" localSheetId="1" hidden="1">1</definedName>
    <definedName name="solver_drv" localSheetId="2" hidden="1">1</definedName>
    <definedName name="solver_drv" localSheetId="0" hidden="1">1</definedName>
    <definedName name="solver_eng" localSheetId="1" hidden="1">1</definedName>
    <definedName name="solver_eng" localSheetId="2" hidden="1">1</definedName>
    <definedName name="solver_eng" localSheetId="0" hidden="1">1</definedName>
    <definedName name="solver_est" localSheetId="1" hidden="1">1</definedName>
    <definedName name="solver_est" localSheetId="2" hidden="1">1</definedName>
    <definedName name="solver_est" localSheetId="0" hidden="1">1</definedName>
    <definedName name="solver_itr" localSheetId="1" hidden="1">2147483647</definedName>
    <definedName name="solver_itr" localSheetId="2" hidden="1">2147483647</definedName>
    <definedName name="solver_itr" localSheetId="0" hidden="1">2147483647</definedName>
    <definedName name="solver_lhs1" localSheetId="1" hidden="1">主成分分析!$H$26</definedName>
    <definedName name="solver_lhs1" localSheetId="2" hidden="1">'主成分分析（解答例）'!$H$26</definedName>
    <definedName name="solver_lhs1" localSheetId="0" hidden="1">集計!#REF!</definedName>
    <definedName name="solver_lhs2" localSheetId="1" hidden="1">主成分分析!$H$27</definedName>
    <definedName name="solver_lhs2" localSheetId="2" hidden="1">'主成分分析（解答例）'!$H$27</definedName>
    <definedName name="solver_lhs2" localSheetId="0" hidden="1">集計!#REF!</definedName>
    <definedName name="solver_lhs3" localSheetId="1" hidden="1">主成分分析!$H$28</definedName>
    <definedName name="solver_lhs3" localSheetId="2" hidden="1">'主成分分析（解答例）'!$H$28</definedName>
    <definedName name="solver_lhs3" localSheetId="0" hidden="1">集計!#REF!</definedName>
    <definedName name="solver_mip" localSheetId="1" hidden="1">2147483647</definedName>
    <definedName name="solver_mip" localSheetId="2" hidden="1">2147483647</definedName>
    <definedName name="solver_mip" localSheetId="0" hidden="1">2147483647</definedName>
    <definedName name="solver_mni" localSheetId="1" hidden="1">30</definedName>
    <definedName name="solver_mni" localSheetId="2" hidden="1">30</definedName>
    <definedName name="solver_mni" localSheetId="0" hidden="1">30</definedName>
    <definedName name="solver_mrt" localSheetId="1" hidden="1">0.075</definedName>
    <definedName name="solver_mrt" localSheetId="2" hidden="1">0.075</definedName>
    <definedName name="solver_mrt" localSheetId="0" hidden="1">0.075</definedName>
    <definedName name="solver_msl" localSheetId="1" hidden="1">2</definedName>
    <definedName name="solver_msl" localSheetId="2" hidden="1">2</definedName>
    <definedName name="solver_msl" localSheetId="0" hidden="1">2</definedName>
    <definedName name="solver_neg" localSheetId="1" hidden="1">2</definedName>
    <definedName name="solver_neg" localSheetId="2" hidden="1">2</definedName>
    <definedName name="solver_neg" localSheetId="0" hidden="1">2</definedName>
    <definedName name="solver_nod" localSheetId="1" hidden="1">2147483647</definedName>
    <definedName name="solver_nod" localSheetId="2" hidden="1">2147483647</definedName>
    <definedName name="solver_nod" localSheetId="0" hidden="1">2147483647</definedName>
    <definedName name="solver_num" localSheetId="1" hidden="1">3</definedName>
    <definedName name="solver_num" localSheetId="2" hidden="1">3</definedName>
    <definedName name="solver_num" localSheetId="0" hidden="1">3</definedName>
    <definedName name="solver_nwt" localSheetId="1" hidden="1">1</definedName>
    <definedName name="solver_nwt" localSheetId="2" hidden="1">1</definedName>
    <definedName name="solver_nwt" localSheetId="0" hidden="1">1</definedName>
    <definedName name="solver_opt" localSheetId="1" hidden="1">主成分分析!$M$15</definedName>
    <definedName name="solver_opt" localSheetId="2" hidden="1">'主成分分析（解答例）'!$M$15</definedName>
    <definedName name="solver_opt" localSheetId="0" hidden="1">集計!#REF!</definedName>
    <definedName name="solver_pre" localSheetId="1" hidden="1">0.000001</definedName>
    <definedName name="solver_pre" localSheetId="2" hidden="1">0.000001</definedName>
    <definedName name="solver_pre" localSheetId="0" hidden="1">0.000001</definedName>
    <definedName name="solver_rbv" localSheetId="1" hidden="1">1</definedName>
    <definedName name="solver_rbv" localSheetId="2" hidden="1">1</definedName>
    <definedName name="solver_rbv" localSheetId="0" hidden="1">1</definedName>
    <definedName name="solver_rel1" localSheetId="1" hidden="1">2</definedName>
    <definedName name="solver_rel1" localSheetId="2" hidden="1">2</definedName>
    <definedName name="solver_rel1" localSheetId="0" hidden="1">2</definedName>
    <definedName name="solver_rel2" localSheetId="1" hidden="1">2</definedName>
    <definedName name="solver_rel2" localSheetId="2" hidden="1">2</definedName>
    <definedName name="solver_rel2" localSheetId="0" hidden="1">2</definedName>
    <definedName name="solver_rel3" localSheetId="1" hidden="1">2</definedName>
    <definedName name="solver_rel3" localSheetId="2" hidden="1">2</definedName>
    <definedName name="solver_rel3" localSheetId="0" hidden="1">2</definedName>
    <definedName name="solver_rhs1" localSheetId="1" hidden="1">1</definedName>
    <definedName name="solver_rhs1" localSheetId="2" hidden="1">1</definedName>
    <definedName name="solver_rhs1" localSheetId="0" hidden="1">1</definedName>
    <definedName name="solver_rhs2" localSheetId="1" hidden="1">0</definedName>
    <definedName name="solver_rhs2" localSheetId="2" hidden="1">0</definedName>
    <definedName name="solver_rhs2" localSheetId="0" hidden="1">0</definedName>
    <definedName name="solver_rhs3" localSheetId="1" hidden="1">0</definedName>
    <definedName name="solver_rhs3" localSheetId="2" hidden="1">0</definedName>
    <definedName name="solver_rhs3" localSheetId="0" hidden="1">0</definedName>
    <definedName name="solver_rlx" localSheetId="1" hidden="1">2</definedName>
    <definedName name="solver_rlx" localSheetId="2" hidden="1">2</definedName>
    <definedName name="solver_rlx" localSheetId="0" hidden="1">2</definedName>
    <definedName name="solver_rsd" localSheetId="1" hidden="1">0</definedName>
    <definedName name="solver_rsd" localSheetId="2" hidden="1">0</definedName>
    <definedName name="solver_rsd" localSheetId="0" hidden="1">0</definedName>
    <definedName name="solver_scl" localSheetId="1" hidden="1">1</definedName>
    <definedName name="solver_scl" localSheetId="2" hidden="1">1</definedName>
    <definedName name="solver_scl" localSheetId="0" hidden="1">1</definedName>
    <definedName name="solver_sho" localSheetId="1" hidden="1">2</definedName>
    <definedName name="solver_sho" localSheetId="2" hidden="1">2</definedName>
    <definedName name="solver_sho" localSheetId="0" hidden="1">2</definedName>
    <definedName name="solver_ssz" localSheetId="1" hidden="1">100</definedName>
    <definedName name="solver_ssz" localSheetId="2" hidden="1">100</definedName>
    <definedName name="solver_ssz" localSheetId="0" hidden="1">100</definedName>
    <definedName name="solver_tim" localSheetId="1" hidden="1">2147483647</definedName>
    <definedName name="solver_tim" localSheetId="2" hidden="1">2147483647</definedName>
    <definedName name="solver_tim" localSheetId="0" hidden="1">2147483647</definedName>
    <definedName name="solver_tol" localSheetId="1" hidden="1">0.01</definedName>
    <definedName name="solver_tol" localSheetId="2" hidden="1">0.01</definedName>
    <definedName name="solver_tol" localSheetId="0" hidden="1">0.01</definedName>
    <definedName name="solver_typ" localSheetId="1" hidden="1">1</definedName>
    <definedName name="solver_typ" localSheetId="2" hidden="1">1</definedName>
    <definedName name="solver_typ" localSheetId="0" hidden="1">1</definedName>
    <definedName name="solver_val" localSheetId="1" hidden="1">0</definedName>
    <definedName name="solver_val" localSheetId="2" hidden="1">0</definedName>
    <definedName name="solver_val" localSheetId="0" hidden="1">0</definedName>
    <definedName name="solver_ver" localSheetId="1" hidden="1">3</definedName>
    <definedName name="solver_ver" localSheetId="2" hidden="1">3</definedName>
    <definedName name="solver_ver" localSheetId="0" hidden="1">3</definedName>
  </definedNames>
  <calcPr calcId="181029"/>
</workbook>
</file>

<file path=xl/calcChain.xml><?xml version="1.0" encoding="utf-8"?>
<calcChain xmlns="http://schemas.openxmlformats.org/spreadsheetml/2006/main">
  <c r="H13" i="14" l="1"/>
  <c r="G14" i="14"/>
  <c r="F14" i="14"/>
  <c r="E14" i="14"/>
  <c r="D14" i="14"/>
  <c r="C14" i="14"/>
  <c r="H14" i="14" s="1"/>
  <c r="G13" i="14"/>
  <c r="F13" i="14"/>
  <c r="E13" i="14"/>
  <c r="D13" i="14"/>
  <c r="C13" i="14"/>
  <c r="G12" i="14"/>
  <c r="F12" i="14"/>
  <c r="E12" i="14"/>
  <c r="D12" i="14"/>
  <c r="H12" i="14" s="1"/>
  <c r="C12" i="14"/>
  <c r="F11" i="14"/>
  <c r="H11" i="14" s="1"/>
  <c r="G10" i="14"/>
  <c r="F10" i="14"/>
  <c r="E10" i="14"/>
  <c r="D10" i="14"/>
  <c r="C10" i="14"/>
  <c r="H10" i="14" s="1"/>
  <c r="G9" i="14"/>
  <c r="H9" i="14" s="1"/>
  <c r="F9" i="14"/>
  <c r="G8" i="14"/>
  <c r="F8" i="14"/>
  <c r="E8" i="14"/>
  <c r="D8" i="14"/>
  <c r="C8" i="14"/>
  <c r="H8" i="14" s="1"/>
  <c r="G7" i="14"/>
  <c r="F7" i="14"/>
  <c r="E7" i="14"/>
  <c r="C7" i="14"/>
  <c r="H7" i="14" s="1"/>
  <c r="F6" i="14"/>
  <c r="E6" i="14"/>
  <c r="D6" i="14"/>
  <c r="C6" i="14"/>
  <c r="H6" i="14" s="1"/>
  <c r="G5" i="14"/>
  <c r="F5" i="14"/>
  <c r="E5" i="14"/>
  <c r="D5" i="14"/>
  <c r="C5" i="14"/>
  <c r="H5" i="14" s="1"/>
  <c r="H23" i="9"/>
  <c r="K5" i="3"/>
  <c r="H28" i="9" l="1"/>
  <c r="H27" i="9"/>
  <c r="G26" i="9"/>
  <c r="F26" i="9"/>
  <c r="E26" i="9"/>
  <c r="D26" i="9"/>
  <c r="C26" i="9"/>
  <c r="G22" i="9"/>
  <c r="F22" i="9"/>
  <c r="E22" i="9"/>
  <c r="D22" i="9"/>
  <c r="C22" i="9"/>
  <c r="G19" i="9"/>
  <c r="F19" i="9"/>
  <c r="E19" i="9"/>
  <c r="D19" i="9"/>
  <c r="C19" i="9"/>
  <c r="G14" i="9"/>
  <c r="K14" i="9" s="1"/>
  <c r="F14" i="9"/>
  <c r="E14" i="9"/>
  <c r="D14" i="9"/>
  <c r="C14" i="9"/>
  <c r="G13" i="9"/>
  <c r="F13" i="9"/>
  <c r="E13" i="9"/>
  <c r="D13" i="9"/>
  <c r="C13" i="9"/>
  <c r="G12" i="9"/>
  <c r="F12" i="9"/>
  <c r="E12" i="9"/>
  <c r="D12" i="9"/>
  <c r="C12" i="9"/>
  <c r="F11" i="9"/>
  <c r="L11" i="9" s="1"/>
  <c r="G10" i="9"/>
  <c r="F10" i="9"/>
  <c r="E10" i="9"/>
  <c r="D10" i="9"/>
  <c r="C10" i="9"/>
  <c r="G9" i="9"/>
  <c r="F9" i="9"/>
  <c r="M9" i="9" s="1"/>
  <c r="M8" i="9"/>
  <c r="L8" i="9"/>
  <c r="G8" i="9"/>
  <c r="F8" i="9"/>
  <c r="E8" i="9"/>
  <c r="D8" i="9"/>
  <c r="C8" i="9"/>
  <c r="K8" i="9" s="1"/>
  <c r="G7" i="9"/>
  <c r="G15" i="9" s="1"/>
  <c r="F7" i="9"/>
  <c r="E7" i="9"/>
  <c r="C7" i="9"/>
  <c r="F6" i="9"/>
  <c r="E6" i="9"/>
  <c r="D6" i="9"/>
  <c r="C6" i="9"/>
  <c r="K6" i="9" s="1"/>
  <c r="G5" i="9"/>
  <c r="F5" i="9"/>
  <c r="E5" i="9"/>
  <c r="M5" i="9" s="1"/>
  <c r="D5" i="9"/>
  <c r="C5" i="9"/>
  <c r="M11" i="3"/>
  <c r="H27" i="3"/>
  <c r="H28" i="3"/>
  <c r="G26" i="3"/>
  <c r="F26" i="3"/>
  <c r="E26" i="3"/>
  <c r="D26" i="3"/>
  <c r="C26" i="3"/>
  <c r="G5" i="3"/>
  <c r="G10" i="3"/>
  <c r="G9" i="3"/>
  <c r="G8" i="3"/>
  <c r="G7" i="3"/>
  <c r="G13" i="3"/>
  <c r="G14" i="3"/>
  <c r="F12" i="3"/>
  <c r="E14" i="3"/>
  <c r="E8" i="3"/>
  <c r="E6" i="3"/>
  <c r="D5" i="3"/>
  <c r="D6" i="3"/>
  <c r="D12" i="3"/>
  <c r="D13" i="3"/>
  <c r="C14" i="3"/>
  <c r="C13" i="3"/>
  <c r="C15" i="3" s="1"/>
  <c r="C12" i="3"/>
  <c r="C10" i="3"/>
  <c r="C8" i="3"/>
  <c r="M8" i="3" s="1"/>
  <c r="C7" i="3"/>
  <c r="C6" i="3"/>
  <c r="M6" i="3" s="1"/>
  <c r="C5" i="3"/>
  <c r="H23" i="3"/>
  <c r="F15" i="3"/>
  <c r="F13" i="3"/>
  <c r="F22" i="3"/>
  <c r="F19" i="3"/>
  <c r="F5" i="3"/>
  <c r="F6" i="3"/>
  <c r="F7" i="3"/>
  <c r="F8" i="3"/>
  <c r="F10" i="3"/>
  <c r="F9" i="3"/>
  <c r="M9" i="3" s="1"/>
  <c r="F11" i="3"/>
  <c r="F14" i="3"/>
  <c r="D8" i="3"/>
  <c r="L9" i="3" l="1"/>
  <c r="C15" i="9"/>
  <c r="H15" i="9" s="1"/>
  <c r="L13" i="9"/>
  <c r="D15" i="9"/>
  <c r="L6" i="9"/>
  <c r="M10" i="9"/>
  <c r="M6" i="9"/>
  <c r="F15" i="9"/>
  <c r="L7" i="9"/>
  <c r="K12" i="9"/>
  <c r="M7" i="9"/>
  <c r="H26" i="9"/>
  <c r="H22" i="9"/>
  <c r="H19" i="9"/>
  <c r="L14" i="9"/>
  <c r="M11" i="9"/>
  <c r="M12" i="9"/>
  <c r="M13" i="9"/>
  <c r="M14" i="9"/>
  <c r="L5" i="9"/>
  <c r="K13" i="9"/>
  <c r="K9" i="9"/>
  <c r="K11" i="9"/>
  <c r="L12" i="9"/>
  <c r="K7" i="9"/>
  <c r="K10" i="9"/>
  <c r="L9" i="9"/>
  <c r="L10" i="9"/>
  <c r="E15" i="9"/>
  <c r="K5" i="9"/>
  <c r="H26" i="3"/>
  <c r="K15" i="9" l="1"/>
  <c r="M15" i="9"/>
  <c r="S7" i="9" s="1"/>
  <c r="L15" i="9"/>
  <c r="P5" i="9" l="1"/>
  <c r="K19" i="9"/>
  <c r="K20" i="9" s="1"/>
  <c r="R7" i="9"/>
  <c r="T7" i="9"/>
  <c r="P7" i="9"/>
  <c r="M18" i="9"/>
  <c r="M19" i="9"/>
  <c r="Q7" i="9"/>
  <c r="L19" i="9"/>
  <c r="S6" i="9"/>
  <c r="L18" i="9"/>
  <c r="T6" i="9"/>
  <c r="R6" i="9"/>
  <c r="Q6" i="9"/>
  <c r="P6" i="9"/>
  <c r="Q5" i="9"/>
  <c r="K18" i="9"/>
  <c r="S5" i="9"/>
  <c r="R5" i="9"/>
  <c r="T5" i="9"/>
  <c r="L20" i="9" l="1"/>
  <c r="M20" i="9" s="1"/>
  <c r="E7" i="3"/>
  <c r="M7" i="3" s="1"/>
  <c r="E5" i="3"/>
  <c r="D14" i="3"/>
  <c r="M14" i="3" s="1"/>
  <c r="E13" i="3"/>
  <c r="M13" i="3" s="1"/>
  <c r="G12" i="3"/>
  <c r="E12" i="3"/>
  <c r="M12" i="3" s="1"/>
  <c r="D10" i="3"/>
  <c r="E10" i="3"/>
  <c r="K6" i="3"/>
  <c r="L5" i="3" l="1"/>
  <c r="M5" i="3"/>
  <c r="M15" i="3" s="1"/>
  <c r="M10" i="3"/>
  <c r="G15" i="3"/>
  <c r="E15" i="3"/>
  <c r="D15" i="3"/>
  <c r="H15" i="3" s="1"/>
  <c r="L6" i="3"/>
  <c r="L7" i="3"/>
  <c r="L8" i="3"/>
  <c r="L10" i="3"/>
  <c r="L11" i="3"/>
  <c r="L12" i="3"/>
  <c r="L13" i="3"/>
  <c r="L14" i="3"/>
  <c r="G22" i="3"/>
  <c r="E22" i="3"/>
  <c r="D22" i="3"/>
  <c r="C22" i="3"/>
  <c r="K11" i="3"/>
  <c r="K14" i="3"/>
  <c r="D19" i="3"/>
  <c r="E19" i="3"/>
  <c r="G19" i="3"/>
  <c r="C19" i="3"/>
  <c r="K13" i="3"/>
  <c r="K12" i="3"/>
  <c r="K10" i="3"/>
  <c r="K9" i="3"/>
  <c r="K8" i="3"/>
  <c r="K7" i="3"/>
  <c r="S7" i="3" l="1"/>
  <c r="T7" i="3"/>
  <c r="P7" i="3"/>
  <c r="Q7" i="3"/>
  <c r="R7" i="3"/>
  <c r="M18" i="3"/>
  <c r="M19" i="3"/>
  <c r="L15" i="3"/>
  <c r="H19" i="3"/>
  <c r="K15" i="3"/>
  <c r="K19" i="3" s="1"/>
  <c r="H22" i="3"/>
  <c r="P6" i="3" l="1"/>
  <c r="L19" i="3"/>
  <c r="L18" i="3"/>
  <c r="S6" i="3"/>
  <c r="R6" i="3"/>
  <c r="S5" i="3"/>
  <c r="P5" i="3"/>
  <c r="Q6" i="3"/>
  <c r="T6" i="3"/>
  <c r="R5" i="3"/>
  <c r="T5" i="3"/>
  <c r="Q5" i="3"/>
  <c r="K20" i="3"/>
  <c r="L20" i="3" s="1"/>
  <c r="M20" i="3" s="1"/>
  <c r="K18" i="3"/>
</calcChain>
</file>

<file path=xl/sharedStrings.xml><?xml version="1.0" encoding="utf-8"?>
<sst xmlns="http://schemas.openxmlformats.org/spreadsheetml/2006/main" count="112" uniqueCount="43">
  <si>
    <t>②信号処理：高速フーリエ変換 （1965年）</t>
  </si>
  <si>
    <t>③分子のカタログを作る： 生物学データベース （1965）</t>
  </si>
  <si>
    <t>④気象現象の予測： 大気大循環モデル（1969年）</t>
  </si>
  <si>
    <t>⑤計算ライブラリー：BLAS（1979年）</t>
  </si>
  <si>
    <t>⑥画像解析：NIH Image（1987年）</t>
  </si>
  <si>
    <t>⑦配列を比較する：BLAST（1990）</t>
  </si>
  <si>
    <t>⑧プレプリントサーバー：arXiv.org （1991）</t>
  </si>
  <si>
    <t>⑨データ分析： IPythonノートブック（2011）</t>
  </si>
  <si>
    <t>⑩高速学習：AlexNet（2012年）</t>
  </si>
  <si>
    <t>①高水準言語の先駆け： Fortranコンパイラー（1957年）</t>
    <phoneticPr fontId="18"/>
  </si>
  <si>
    <t>効率性</t>
    <rPh sb="0" eb="3">
      <t>コウリツセイ</t>
    </rPh>
    <phoneticPr fontId="18"/>
  </si>
  <si>
    <t>発展性</t>
    <rPh sb="0" eb="2">
      <t>ハッテン</t>
    </rPh>
    <rPh sb="2" eb="3">
      <t>セイ</t>
    </rPh>
    <phoneticPr fontId="18"/>
  </si>
  <si>
    <t>主成分１</t>
    <rPh sb="0" eb="3">
      <t>シュセイブン</t>
    </rPh>
    <phoneticPr fontId="18"/>
  </si>
  <si>
    <t>分散</t>
    <rPh sb="0" eb="2">
      <t>ブンサン</t>
    </rPh>
    <phoneticPr fontId="18"/>
  </si>
  <si>
    <t>二乗和</t>
    <rPh sb="0" eb="3">
      <t>ジジョウワ</t>
    </rPh>
    <phoneticPr fontId="18"/>
  </si>
  <si>
    <t>主成分の分散</t>
    <rPh sb="0" eb="3">
      <t>シュセイブン</t>
    </rPh>
    <rPh sb="4" eb="6">
      <t>ブンサン</t>
    </rPh>
    <phoneticPr fontId="18"/>
  </si>
  <si>
    <t>合計</t>
    <rPh sb="0" eb="2">
      <t>ゴウケイ</t>
    </rPh>
    <phoneticPr fontId="18"/>
  </si>
  <si>
    <t>寄与率</t>
    <rPh sb="0" eb="3">
      <t>キヨリツ</t>
    </rPh>
    <phoneticPr fontId="18"/>
  </si>
  <si>
    <t>累積寄与率</t>
    <rPh sb="0" eb="5">
      <t>ルイセキキヨリツ</t>
    </rPh>
    <phoneticPr fontId="18"/>
  </si>
  <si>
    <t>係数１の２乗</t>
    <rPh sb="0" eb="2">
      <t>ケイスウ</t>
    </rPh>
    <rPh sb="5" eb="6">
      <t>ジョウ</t>
    </rPh>
    <phoneticPr fontId="18"/>
  </si>
  <si>
    <t>第2主成分の係数2</t>
    <rPh sb="0" eb="1">
      <t>ダイ</t>
    </rPh>
    <rPh sb="2" eb="5">
      <t>シュセイブン</t>
    </rPh>
    <rPh sb="6" eb="8">
      <t>ケイスウ</t>
    </rPh>
    <phoneticPr fontId="18"/>
  </si>
  <si>
    <t>係数2の２乗</t>
    <rPh sb="0" eb="2">
      <t>ケイスウ</t>
    </rPh>
    <rPh sb="5" eb="6">
      <t>ジョウ</t>
    </rPh>
    <phoneticPr fontId="18"/>
  </si>
  <si>
    <t>第1主成分の係数１</t>
    <rPh sb="0" eb="1">
      <t>ダイ</t>
    </rPh>
    <rPh sb="2" eb="5">
      <t>シュセイブン</t>
    </rPh>
    <rPh sb="6" eb="8">
      <t>ケイスウ</t>
    </rPh>
    <phoneticPr fontId="18"/>
  </si>
  <si>
    <t>主成分2</t>
    <rPh sb="0" eb="3">
      <t>シュセイブン</t>
    </rPh>
    <phoneticPr fontId="18"/>
  </si>
  <si>
    <t>第一成分と第二成分の総和</t>
    <rPh sb="0" eb="4">
      <t>ダイイチセイブン</t>
    </rPh>
    <rPh sb="5" eb="9">
      <t>ダイニセイブン</t>
    </rPh>
    <rPh sb="10" eb="12">
      <t>ソウワ</t>
    </rPh>
    <phoneticPr fontId="18"/>
  </si>
  <si>
    <t>第2</t>
    <rPh sb="0" eb="1">
      <t>ダイ</t>
    </rPh>
    <phoneticPr fontId="18"/>
  </si>
  <si>
    <t>第1</t>
    <rPh sb="0" eb="1">
      <t>ダイ</t>
    </rPh>
    <phoneticPr fontId="18"/>
  </si>
  <si>
    <t>第1主成分</t>
  </si>
  <si>
    <t>第2主成分</t>
    <phoneticPr fontId="18"/>
  </si>
  <si>
    <t>簡便性</t>
    <rPh sb="0" eb="3">
      <t>カンベンセイ</t>
    </rPh>
    <phoneticPr fontId="18"/>
  </si>
  <si>
    <t>正確性</t>
    <rPh sb="0" eb="3">
      <t>セイカクセイ</t>
    </rPh>
    <phoneticPr fontId="18"/>
  </si>
  <si>
    <t>利便性</t>
    <rPh sb="0" eb="3">
      <t>リベンセイ</t>
    </rPh>
    <phoneticPr fontId="18"/>
  </si>
  <si>
    <t>主成分パラメーター</t>
    <rPh sb="0" eb="3">
      <t>シュセイブン</t>
    </rPh>
    <phoneticPr fontId="18"/>
  </si>
  <si>
    <t>第3主成分の係数3</t>
    <rPh sb="0" eb="1">
      <t>ダイ</t>
    </rPh>
    <rPh sb="2" eb="5">
      <t>シュセイブン</t>
    </rPh>
    <rPh sb="6" eb="8">
      <t>ケイスウ</t>
    </rPh>
    <phoneticPr fontId="18"/>
  </si>
  <si>
    <t>係数3の２乗</t>
    <rPh sb="0" eb="2">
      <t>ケイスウ</t>
    </rPh>
    <rPh sb="5" eb="6">
      <t>ジョウ</t>
    </rPh>
    <phoneticPr fontId="18"/>
  </si>
  <si>
    <t>主成分3</t>
    <rPh sb="0" eb="3">
      <t>シュセイブン</t>
    </rPh>
    <phoneticPr fontId="18"/>
  </si>
  <si>
    <t>第3主成分</t>
    <phoneticPr fontId="18"/>
  </si>
  <si>
    <t>第1成分と第3成分の総和</t>
    <rPh sb="0" eb="1">
      <t>ダイ</t>
    </rPh>
    <rPh sb="2" eb="4">
      <t>セイブン</t>
    </rPh>
    <rPh sb="5" eb="6">
      <t>ダイ</t>
    </rPh>
    <rPh sb="7" eb="9">
      <t>セイブン</t>
    </rPh>
    <rPh sb="10" eb="12">
      <t>ソウワ</t>
    </rPh>
    <phoneticPr fontId="18"/>
  </si>
  <si>
    <t>第2成分と第3成分の総和</t>
    <rPh sb="0" eb="1">
      <t>ダイ</t>
    </rPh>
    <rPh sb="2" eb="4">
      <t>セイブン</t>
    </rPh>
    <rPh sb="5" eb="6">
      <t>ダイ</t>
    </rPh>
    <rPh sb="7" eb="9">
      <t>セイブン</t>
    </rPh>
    <rPh sb="10" eb="12">
      <t>ソウワ</t>
    </rPh>
    <phoneticPr fontId="18"/>
  </si>
  <si>
    <t>第3</t>
    <rPh sb="0" eb="1">
      <t>ダイ</t>
    </rPh>
    <phoneticPr fontId="18"/>
  </si>
  <si>
    <t>第1主成分負荷量</t>
    <rPh sb="5" eb="8">
      <t>フカリョウ</t>
    </rPh>
    <phoneticPr fontId="18"/>
  </si>
  <si>
    <t>第2主成分負荷量</t>
    <rPh sb="5" eb="8">
      <t>フカリョウ</t>
    </rPh>
    <phoneticPr fontId="18"/>
  </si>
  <si>
    <t>第3主成分負荷量</t>
    <rPh sb="5" eb="8">
      <t>フカリョウ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</si>
</sst>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00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 textRotation="255"/>
    </xf>
    <xf numFmtId="0" fontId="0" fillId="0" borderId="0" xfId="0" applyBorder="1">
      <alignment vertical="center"/>
    </xf>
    <xf numFmtId="0" fontId="0" fillId="0" borderId="10" xfId="0" applyBorder="1" applyAlignment="1">
      <alignment vertical="center" textRotation="255"/>
    </xf>
    <xf numFmtId="0" fontId="0" fillId="0" borderId="10" xfId="0" applyFill="1" applyBorder="1" applyAlignment="1">
      <alignment vertical="center" textRotation="255"/>
    </xf>
    <xf numFmtId="0" fontId="0" fillId="0" borderId="1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集計!$B$5:$B$14</c:f>
              <c:strCache>
                <c:ptCount val="10"/>
                <c:pt idx="0">
                  <c:v>①高水準言語の先駆け： Fortranコンパイラー（1957年）</c:v>
                </c:pt>
                <c:pt idx="1">
                  <c:v>②信号処理：高速フーリエ変換 （1965年）</c:v>
                </c:pt>
                <c:pt idx="2">
                  <c:v>③分子のカタログを作る： 生物学データベース （1965）</c:v>
                </c:pt>
                <c:pt idx="3">
                  <c:v>④気象現象の予測： 大気大循環モデル（1969年）</c:v>
                </c:pt>
                <c:pt idx="4">
                  <c:v>⑤計算ライブラリー：BLAS（1979年）</c:v>
                </c:pt>
                <c:pt idx="5">
                  <c:v>⑥画像解析：NIH Image（1987年）</c:v>
                </c:pt>
                <c:pt idx="6">
                  <c:v>⑦配列を比較する：BLAST（1990）</c:v>
                </c:pt>
                <c:pt idx="7">
                  <c:v>⑧プレプリントサーバー：arXiv.org （1991）</c:v>
                </c:pt>
                <c:pt idx="8">
                  <c:v>⑨データ分析： IPythonノートブック（2011）</c:v>
                </c:pt>
                <c:pt idx="9">
                  <c:v>⑩高速学習：AlexNet（2012年）</c:v>
                </c:pt>
              </c:strCache>
            </c:strRef>
          </c:cat>
          <c:val>
            <c:numRef>
              <c:f>集計!$H$5:$H$14</c:f>
              <c:numCache>
                <c:formatCode>General</c:formatCode>
                <c:ptCount val="10"/>
                <c:pt idx="0">
                  <c:v>89.7</c:v>
                </c:pt>
                <c:pt idx="1">
                  <c:v>29.699999999999996</c:v>
                </c:pt>
                <c:pt idx="2">
                  <c:v>16.5</c:v>
                </c:pt>
                <c:pt idx="3">
                  <c:v>43.099999999999994</c:v>
                </c:pt>
                <c:pt idx="4">
                  <c:v>3.3</c:v>
                </c:pt>
                <c:pt idx="5">
                  <c:v>6.6</c:v>
                </c:pt>
                <c:pt idx="6">
                  <c:v>0</c:v>
                </c:pt>
                <c:pt idx="7">
                  <c:v>13.2</c:v>
                </c:pt>
                <c:pt idx="8">
                  <c:v>16.5</c:v>
                </c:pt>
                <c:pt idx="9">
                  <c:v>43.099999999999994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F-4B3D-8A92-C46BBED59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523552"/>
        <c:axId val="382307344"/>
      </c:barChart>
      <c:catAx>
        <c:axId val="39552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2307344"/>
        <c:crosses val="autoZero"/>
        <c:auto val="1"/>
        <c:lblAlgn val="ctr"/>
        <c:lblOffset val="100"/>
        <c:noMultiLvlLbl val="0"/>
      </c:catAx>
      <c:valAx>
        <c:axId val="38230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523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主成分分析</a:t>
            </a:r>
          </a:p>
        </c:rich>
      </c:tx>
      <c:layout>
        <c:manualLayout>
          <c:xMode val="edge"/>
          <c:yMode val="edge"/>
          <c:x val="0.39865318790563781"/>
          <c:y val="3.930376019383253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0868431386667892E-2"/>
          <c:y val="0.22965187081256347"/>
          <c:w val="0.758348817131824"/>
          <c:h val="0.70852331440253802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dLbls>
            <c:dLbl>
              <c:idx val="0"/>
              <c:layout>
                <c:manualLayout>
                  <c:x val="-0.13116618567298768"/>
                  <c:y val="0.1284002369344330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利便性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455-4791-B986-BC0555FB4898}"/>
                </c:ext>
              </c:extLst>
            </c:dLbl>
            <c:dLbl>
              <c:idx val="1"/>
              <c:layout>
                <c:manualLayout>
                  <c:x val="5.5276380815961063E-3"/>
                  <c:y val="0.1980161999080081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簡便性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455-4791-B986-BC0555FB489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/>
                      <a:t>正確性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455-4791-B986-BC0555FB4898}"/>
                </c:ext>
              </c:extLst>
            </c:dLbl>
            <c:dLbl>
              <c:idx val="3"/>
              <c:layout>
                <c:manualLayout>
                  <c:x val="-5.5275292698229476E-3"/>
                  <c:y val="-0.127295942895305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効率性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>
                    <c:manualLayout>
                      <c:w val="0.116856445280409"/>
                      <c:h val="8.653092620277019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3455-4791-B986-BC0555FB4898}"/>
                </c:ext>
              </c:extLst>
            </c:dLbl>
            <c:dLbl>
              <c:idx val="4"/>
              <c:layout>
                <c:manualLayout>
                  <c:x val="-3.3165828489577345E-2"/>
                  <c:y val="-0.1650134999233402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発展性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455-4791-B986-BC0555FB489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xVal>
            <c:numRef>
              <c:f>主成分分析!$P$5:$T$5</c:f>
              <c:numCache>
                <c:formatCode>0.0000_ </c:formatCode>
                <c:ptCount val="5"/>
                <c:pt idx="0">
                  <c:v>0.31473664393801615</c:v>
                </c:pt>
                <c:pt idx="1">
                  <c:v>0.12699673832165051</c:v>
                </c:pt>
                <c:pt idx="2">
                  <c:v>1.8239689316201453</c:v>
                </c:pt>
                <c:pt idx="3">
                  <c:v>6.2016060276818425</c:v>
                </c:pt>
                <c:pt idx="4">
                  <c:v>0.22047685276370665</c:v>
                </c:pt>
              </c:numCache>
            </c:numRef>
          </c:xVal>
          <c:yVal>
            <c:numRef>
              <c:f>主成分分析!$P$6:$T$6</c:f>
              <c:numCache>
                <c:formatCode>0.0000_ </c:formatCode>
                <c:ptCount val="5"/>
                <c:pt idx="0">
                  <c:v>0.31473664393801615</c:v>
                </c:pt>
                <c:pt idx="1">
                  <c:v>0.12699673832165051</c:v>
                </c:pt>
                <c:pt idx="2">
                  <c:v>1.8239689316201453</c:v>
                </c:pt>
                <c:pt idx="3">
                  <c:v>6.2016060276818425</c:v>
                </c:pt>
                <c:pt idx="4">
                  <c:v>0.22047685276370665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55-4791-B986-BC0555FB4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617839"/>
        <c:axId val="1361619087"/>
      </c:scatterChart>
      <c:valAx>
        <c:axId val="1361617839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第１主成分</a:t>
                </a:r>
              </a:p>
            </c:rich>
          </c:tx>
          <c:layout>
            <c:manualLayout>
              <c:xMode val="edge"/>
              <c:yMode val="edge"/>
              <c:x val="0.81666665837028962"/>
              <c:y val="0.503079800307680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_ " sourceLinked="0"/>
        <c:majorTickMark val="none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1619087"/>
        <c:crosses val="autoZero"/>
        <c:crossBetween val="midCat"/>
      </c:valAx>
      <c:valAx>
        <c:axId val="1361619087"/>
        <c:scaling>
          <c:orientation val="minMax"/>
          <c:max val="0.5"/>
          <c:min val="-0.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第</a:t>
                </a:r>
                <a:r>
                  <a:rPr lang="en-US" altLang="ja-JP"/>
                  <a:t>2</a:t>
                </a:r>
                <a:r>
                  <a:rPr lang="ja-JP" altLang="en-US"/>
                  <a:t>主成分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0.38703993062901298"/>
              <c:y val="0.1149969784976970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_ 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1617839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主成分分析</a:t>
            </a:r>
          </a:p>
        </c:rich>
      </c:tx>
      <c:layout>
        <c:manualLayout>
          <c:xMode val="edge"/>
          <c:yMode val="edge"/>
          <c:x val="0.39865318790563781"/>
          <c:y val="3.930376019383253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0868431386667892E-2"/>
          <c:y val="0.22965187081256347"/>
          <c:w val="0.758348817131824"/>
          <c:h val="0.70852331440253802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dLbls>
            <c:dLbl>
              <c:idx val="0"/>
              <c:layout>
                <c:manualLayout>
                  <c:x val="-0.1437185901215014"/>
                  <c:y val="0.2357335713190573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利便性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3798-4DCC-A807-96AB4C7E52CC}"/>
                </c:ext>
              </c:extLst>
            </c:dLbl>
            <c:dLbl>
              <c:idx val="1"/>
              <c:layout>
                <c:manualLayout>
                  <c:x val="5.5276380815961063E-3"/>
                  <c:y val="0.1980161999080081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簡便性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3798-4DCC-A807-96AB4C7E52C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ja-JP" altLang="en-US"/>
                      <a:t>正確性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3798-4DCC-A807-96AB4C7E52CC}"/>
                </c:ext>
              </c:extLst>
            </c:dLbl>
            <c:dLbl>
              <c:idx val="3"/>
              <c:layout>
                <c:manualLayout>
                  <c:x val="-5.5275292698229476E-3"/>
                  <c:y val="-0.127295942895305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効率性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>
                    <c:manualLayout>
                      <c:w val="0.116856445280409"/>
                      <c:h val="8.653092620277019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9-3798-4DCC-A807-96AB4C7E52CC}"/>
                </c:ext>
              </c:extLst>
            </c:dLbl>
            <c:dLbl>
              <c:idx val="4"/>
              <c:layout>
                <c:manualLayout>
                  <c:x val="-3.3165828489577345E-2"/>
                  <c:y val="-0.1650134999233402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発展性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3798-4DCC-A807-96AB4C7E52CC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xVal>
            <c:numRef>
              <c:f>'主成分分析（解答例）'!$P$5:$T$5</c:f>
              <c:numCache>
                <c:formatCode>General</c:formatCode>
                <c:ptCount val="5"/>
                <c:pt idx="0">
                  <c:v>4.1700361249174436E-2</c:v>
                </c:pt>
                <c:pt idx="1">
                  <c:v>6.5120031776312051E-2</c:v>
                </c:pt>
                <c:pt idx="2">
                  <c:v>3.5747043334143497E-3</c:v>
                </c:pt>
                <c:pt idx="3">
                  <c:v>-8.6189066230763015E-2</c:v>
                </c:pt>
                <c:pt idx="4">
                  <c:v>6.6573737306712871E-2</c:v>
                </c:pt>
              </c:numCache>
            </c:numRef>
          </c:xVal>
          <c:yVal>
            <c:numRef>
              <c:f>'主成分分析（解答例）'!$P$6:$T$6</c:f>
              <c:numCache>
                <c:formatCode>General</c:formatCode>
                <c:ptCount val="5"/>
                <c:pt idx="0">
                  <c:v>6.0021302859517255E-2</c:v>
                </c:pt>
                <c:pt idx="1">
                  <c:v>-1.2008669891380554E-2</c:v>
                </c:pt>
                <c:pt idx="2">
                  <c:v>0.38705880281128308</c:v>
                </c:pt>
                <c:pt idx="3">
                  <c:v>1.5506986516335686E-2</c:v>
                </c:pt>
                <c:pt idx="4">
                  <c:v>1.6676267076679095E-2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3798-4DCC-A807-96AB4C7E5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617839"/>
        <c:axId val="1361619087"/>
      </c:scatterChart>
      <c:valAx>
        <c:axId val="1361617839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第１主成分</a:t>
                </a:r>
              </a:p>
            </c:rich>
          </c:tx>
          <c:layout>
            <c:manualLayout>
              <c:xMode val="edge"/>
              <c:yMode val="edge"/>
              <c:x val="0.81666665837028962"/>
              <c:y val="0.503079800307680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cross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1619087"/>
        <c:crosses val="autoZero"/>
        <c:crossBetween val="midCat"/>
      </c:valAx>
      <c:valAx>
        <c:axId val="1361619087"/>
        <c:scaling>
          <c:orientation val="minMax"/>
          <c:max val="0.5"/>
          <c:min val="-0.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第</a:t>
                </a:r>
                <a:r>
                  <a:rPr lang="en-US" altLang="ja-JP"/>
                  <a:t>2</a:t>
                </a:r>
                <a:r>
                  <a:rPr lang="ja-JP" altLang="en-US"/>
                  <a:t>主成分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0.38703993062901298"/>
              <c:y val="0.1149969784976970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1617839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17</xdr:col>
      <xdr:colOff>0</xdr:colOff>
      <xdr:row>13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0BC533D-A807-4A53-A563-54B419082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8</xdr:row>
      <xdr:rowOff>0</xdr:rowOff>
    </xdr:from>
    <xdr:to>
      <xdr:col>20</xdr:col>
      <xdr:colOff>0</xdr:colOff>
      <xdr:row>20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AA13988-985E-450B-9EC8-A145D5CB1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8</xdr:row>
      <xdr:rowOff>0</xdr:rowOff>
    </xdr:from>
    <xdr:to>
      <xdr:col>20</xdr:col>
      <xdr:colOff>0</xdr:colOff>
      <xdr:row>20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F77C757-8916-4397-9061-B1987B7C57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9D2E5-9143-4425-8409-70C8194F2BEC}">
  <dimension ref="B3:H14"/>
  <sheetViews>
    <sheetView topLeftCell="A3" zoomScale="70" zoomScaleNormal="70" workbookViewId="0">
      <selection activeCell="B22" sqref="B22"/>
    </sheetView>
  </sheetViews>
  <sheetFormatPr defaultRowHeight="18" x14ac:dyDescent="0.55000000000000004"/>
  <cols>
    <col min="2" max="2" width="51.25" bestFit="1" customWidth="1"/>
  </cols>
  <sheetData>
    <row r="3" spans="2:8" x14ac:dyDescent="0.55000000000000004">
      <c r="C3" s="3"/>
      <c r="D3" s="3"/>
      <c r="E3" s="3"/>
      <c r="F3" s="3"/>
      <c r="G3" s="3"/>
    </row>
    <row r="4" spans="2:8" ht="55" x14ac:dyDescent="0.55000000000000004">
      <c r="B4" s="1"/>
      <c r="C4" s="5" t="s">
        <v>31</v>
      </c>
      <c r="D4" s="5" t="s">
        <v>29</v>
      </c>
      <c r="E4" s="5" t="s">
        <v>30</v>
      </c>
      <c r="F4" s="5" t="s">
        <v>10</v>
      </c>
      <c r="G4" s="5" t="s">
        <v>11</v>
      </c>
      <c r="H4" s="6" t="s">
        <v>16</v>
      </c>
    </row>
    <row r="5" spans="2:8" x14ac:dyDescent="0.55000000000000004">
      <c r="B5" s="1" t="s">
        <v>9</v>
      </c>
      <c r="C5" s="1">
        <f>10+6.6</f>
        <v>16.600000000000001</v>
      </c>
      <c r="D5" s="1">
        <f>10+10+6.6+10+10</f>
        <v>46.6</v>
      </c>
      <c r="E5" s="1">
        <f>0</f>
        <v>0</v>
      </c>
      <c r="F5" s="1">
        <f>0</f>
        <v>0</v>
      </c>
      <c r="G5" s="1">
        <f>6.6+10+6.6+3.3</f>
        <v>26.500000000000004</v>
      </c>
      <c r="H5" s="1">
        <f>SUM(C5:G5)</f>
        <v>89.7</v>
      </c>
    </row>
    <row r="6" spans="2:8" x14ac:dyDescent="0.55000000000000004">
      <c r="B6" s="1" t="s">
        <v>0</v>
      </c>
      <c r="C6" s="1">
        <f>6.6+3.3</f>
        <v>9.8999999999999986</v>
      </c>
      <c r="D6" s="1">
        <f>6.6+6.6</f>
        <v>13.2</v>
      </c>
      <c r="E6" s="1">
        <f>6.6</f>
        <v>6.6</v>
      </c>
      <c r="F6" s="1">
        <f>0</f>
        <v>0</v>
      </c>
      <c r="G6" s="1">
        <v>0</v>
      </c>
      <c r="H6" s="1">
        <f t="shared" ref="H6:H14" si="0">SUM(C6:G6)</f>
        <v>29.699999999999996</v>
      </c>
    </row>
    <row r="7" spans="2:8" x14ac:dyDescent="0.55000000000000004">
      <c r="B7" s="1" t="s">
        <v>1</v>
      </c>
      <c r="C7" s="1">
        <f>6.6+6.6</f>
        <v>13.2</v>
      </c>
      <c r="D7" s="1">
        <v>0</v>
      </c>
      <c r="E7" s="1">
        <f>0</f>
        <v>0</v>
      </c>
      <c r="F7" s="1">
        <f>0</f>
        <v>0</v>
      </c>
      <c r="G7" s="1">
        <f>3.3</f>
        <v>3.3</v>
      </c>
      <c r="H7" s="1">
        <f t="shared" si="0"/>
        <v>16.5</v>
      </c>
    </row>
    <row r="8" spans="2:8" x14ac:dyDescent="0.55000000000000004">
      <c r="B8" s="1" t="s">
        <v>2</v>
      </c>
      <c r="C8" s="1">
        <f>6.6+3.3+3.3+6.6+10</f>
        <v>29.799999999999997</v>
      </c>
      <c r="D8" s="1">
        <f>0</f>
        <v>0</v>
      </c>
      <c r="E8" s="1">
        <f>10</f>
        <v>10</v>
      </c>
      <c r="F8" s="1">
        <f>0</f>
        <v>0</v>
      </c>
      <c r="G8" s="1">
        <f>3.3</f>
        <v>3.3</v>
      </c>
      <c r="H8" s="1">
        <f t="shared" si="0"/>
        <v>43.099999999999994</v>
      </c>
    </row>
    <row r="9" spans="2:8" x14ac:dyDescent="0.55000000000000004">
      <c r="B9" s="1" t="s">
        <v>3</v>
      </c>
      <c r="C9" s="1">
        <v>0</v>
      </c>
      <c r="D9" s="1">
        <v>0</v>
      </c>
      <c r="E9" s="1">
        <v>0</v>
      </c>
      <c r="F9" s="1">
        <f>0</f>
        <v>0</v>
      </c>
      <c r="G9" s="1">
        <f>3.3</f>
        <v>3.3</v>
      </c>
      <c r="H9" s="1">
        <f t="shared" si="0"/>
        <v>3.3</v>
      </c>
    </row>
    <row r="10" spans="2:8" x14ac:dyDescent="0.55000000000000004">
      <c r="B10" s="1" t="s">
        <v>4</v>
      </c>
      <c r="C10" s="1">
        <f>3.3</f>
        <v>3.3</v>
      </c>
      <c r="D10" s="1">
        <f>0</f>
        <v>0</v>
      </c>
      <c r="E10" s="1">
        <f>0</f>
        <v>0</v>
      </c>
      <c r="F10" s="1">
        <f>0</f>
        <v>0</v>
      </c>
      <c r="G10" s="1">
        <f>3.3</f>
        <v>3.3</v>
      </c>
      <c r="H10" s="1">
        <f t="shared" si="0"/>
        <v>6.6</v>
      </c>
    </row>
    <row r="11" spans="2:8" x14ac:dyDescent="0.55000000000000004">
      <c r="B11" s="1" t="s">
        <v>5</v>
      </c>
      <c r="C11" s="1">
        <v>0</v>
      </c>
      <c r="D11" s="1">
        <v>0</v>
      </c>
      <c r="E11" s="1">
        <v>0</v>
      </c>
      <c r="F11" s="1">
        <f>0</f>
        <v>0</v>
      </c>
      <c r="G11" s="1">
        <v>0</v>
      </c>
      <c r="H11" s="1">
        <f t="shared" si="0"/>
        <v>0</v>
      </c>
    </row>
    <row r="12" spans="2:8" x14ac:dyDescent="0.55000000000000004">
      <c r="B12" s="1" t="s">
        <v>6</v>
      </c>
      <c r="C12" s="1">
        <f>3.3</f>
        <v>3.3</v>
      </c>
      <c r="D12" s="1">
        <f>3.3</f>
        <v>3.3</v>
      </c>
      <c r="E12" s="1">
        <f>0</f>
        <v>0</v>
      </c>
      <c r="F12" s="1">
        <f>6.6</f>
        <v>6.6</v>
      </c>
      <c r="G12" s="1">
        <f>0</f>
        <v>0</v>
      </c>
      <c r="H12" s="1">
        <f t="shared" si="0"/>
        <v>13.2</v>
      </c>
    </row>
    <row r="13" spans="2:8" x14ac:dyDescent="0.55000000000000004">
      <c r="B13" s="7" t="s">
        <v>7</v>
      </c>
      <c r="C13" s="1">
        <f>3.3</f>
        <v>3.3</v>
      </c>
      <c r="D13" s="1">
        <f>3.3+3.3</f>
        <v>6.6</v>
      </c>
      <c r="E13" s="7">
        <f>0</f>
        <v>0</v>
      </c>
      <c r="F13" s="1">
        <f>0</f>
        <v>0</v>
      </c>
      <c r="G13" s="1">
        <f>3.3+3.3</f>
        <v>6.6</v>
      </c>
      <c r="H13" s="1">
        <f t="shared" si="0"/>
        <v>16.5</v>
      </c>
    </row>
    <row r="14" spans="2:8" x14ac:dyDescent="0.55000000000000004">
      <c r="B14" s="1" t="s">
        <v>8</v>
      </c>
      <c r="C14" s="1">
        <f>3.3+3.3</f>
        <v>6.6</v>
      </c>
      <c r="D14" s="1">
        <f>0</f>
        <v>0</v>
      </c>
      <c r="E14" s="1">
        <f>6.6</f>
        <v>6.6</v>
      </c>
      <c r="F14" s="1">
        <f>0</f>
        <v>0</v>
      </c>
      <c r="G14" s="1">
        <f>3.3+10+10+6.6</f>
        <v>29.9</v>
      </c>
      <c r="H14" s="1">
        <f t="shared" si="0"/>
        <v>43.099999999999994</v>
      </c>
    </row>
  </sheetData>
  <phoneticPr fontId="18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BBDB1-B785-4970-A181-93F586DB1B08}">
  <dimension ref="B3:T28"/>
  <sheetViews>
    <sheetView tabSelected="1" zoomScale="55" zoomScaleNormal="55" workbookViewId="0">
      <selection activeCell="J26" sqref="J26"/>
    </sheetView>
  </sheetViews>
  <sheetFormatPr defaultRowHeight="18" x14ac:dyDescent="0.55000000000000004"/>
  <cols>
    <col min="1" max="1" width="5.25" customWidth="1"/>
    <col min="2" max="2" width="51.25" bestFit="1" customWidth="1"/>
    <col min="8" max="8" width="11.83203125" bestFit="1" customWidth="1"/>
    <col min="9" max="9" width="5.5" customWidth="1"/>
    <col min="10" max="10" width="12.33203125" bestFit="1" customWidth="1"/>
    <col min="14" max="14" width="4.83203125" customWidth="1"/>
    <col min="15" max="15" width="15.4140625" bestFit="1" customWidth="1"/>
  </cols>
  <sheetData>
    <row r="3" spans="2:20" x14ac:dyDescent="0.55000000000000004">
      <c r="C3" s="3"/>
      <c r="D3" s="3"/>
      <c r="E3" s="3"/>
      <c r="F3" s="3"/>
      <c r="G3" s="3"/>
    </row>
    <row r="4" spans="2:20" ht="73" x14ac:dyDescent="0.55000000000000004">
      <c r="B4" s="1"/>
      <c r="C4" s="5" t="s">
        <v>31</v>
      </c>
      <c r="D4" s="5" t="s">
        <v>29</v>
      </c>
      <c r="E4" s="5" t="s">
        <v>30</v>
      </c>
      <c r="F4" s="5" t="s">
        <v>10</v>
      </c>
      <c r="G4" s="5" t="s">
        <v>11</v>
      </c>
      <c r="K4" s="6" t="s">
        <v>12</v>
      </c>
      <c r="L4" s="6" t="s">
        <v>23</v>
      </c>
      <c r="M4" s="6" t="s">
        <v>35</v>
      </c>
      <c r="O4" s="1"/>
      <c r="P4" s="5" t="s">
        <v>31</v>
      </c>
      <c r="Q4" s="5" t="s">
        <v>29</v>
      </c>
      <c r="R4" s="5" t="s">
        <v>30</v>
      </c>
      <c r="S4" s="5" t="s">
        <v>10</v>
      </c>
      <c r="T4" s="5" t="s">
        <v>11</v>
      </c>
    </row>
    <row r="5" spans="2:20" x14ac:dyDescent="0.55000000000000004">
      <c r="B5" s="1" t="s">
        <v>9</v>
      </c>
      <c r="C5" s="1">
        <f>10+6.6</f>
        <v>16.600000000000001</v>
      </c>
      <c r="D5" s="1">
        <f>10+10+6.6+10+10</f>
        <v>46.6</v>
      </c>
      <c r="E5" s="1">
        <f>0</f>
        <v>0</v>
      </c>
      <c r="F5" s="1">
        <f>0</f>
        <v>0</v>
      </c>
      <c r="G5" s="1">
        <f>6.6+10+6.6+3.3</f>
        <v>26.500000000000004</v>
      </c>
      <c r="K5" s="1">
        <f t="shared" ref="K5:K14" si="0">SUMPRODUCT($C$18:$G$18,C5:G5)</f>
        <v>89.7</v>
      </c>
      <c r="L5" s="1">
        <f t="shared" ref="L5:L14" si="1">SUMPRODUCT($C$21:$G$21,C5:G5)</f>
        <v>89.7</v>
      </c>
      <c r="M5" s="1">
        <f>SUMPRODUCT($C$25:$G$25,C5:G5)</f>
        <v>89.7</v>
      </c>
      <c r="O5" s="10" t="s">
        <v>40</v>
      </c>
      <c r="P5" s="11">
        <f>(SQRT($K15)*C18)/C15</f>
        <v>0.31473664393801615</v>
      </c>
      <c r="Q5" s="11">
        <f>(SQRT($K15)*D18)/D15</f>
        <v>0.12699673832165051</v>
      </c>
      <c r="R5" s="11">
        <f>(SQRT($K15)*E18)/E15</f>
        <v>1.8239689316201453</v>
      </c>
      <c r="S5" s="11">
        <f>(SQRT($K15)*F18)/F15</f>
        <v>6.2016060276818425</v>
      </c>
      <c r="T5" s="11">
        <f>(SQRT($K15)*G18)/G15</f>
        <v>0.22047685276370665</v>
      </c>
    </row>
    <row r="6" spans="2:20" x14ac:dyDescent="0.55000000000000004">
      <c r="B6" s="1" t="s">
        <v>0</v>
      </c>
      <c r="C6" s="1">
        <f>6.6+3.3</f>
        <v>9.8999999999999986</v>
      </c>
      <c r="D6" s="1">
        <f>6.6+6.6</f>
        <v>13.2</v>
      </c>
      <c r="E6" s="1">
        <f>6.6</f>
        <v>6.6</v>
      </c>
      <c r="F6" s="1">
        <f>0</f>
        <v>0</v>
      </c>
      <c r="G6" s="1">
        <v>0</v>
      </c>
      <c r="K6" s="1">
        <f t="shared" si="0"/>
        <v>29.699999999999996</v>
      </c>
      <c r="L6" s="1">
        <f t="shared" si="1"/>
        <v>29.699999999999996</v>
      </c>
      <c r="M6" s="1">
        <f t="shared" ref="M6:M14" si="2">SUMPRODUCT($C$25:$G$25,C6:G6)</f>
        <v>29.699999999999996</v>
      </c>
      <c r="O6" s="10" t="s">
        <v>41</v>
      </c>
      <c r="P6" s="11">
        <f>(SQRT($L15)*C21)/C15</f>
        <v>0.31473664393801615</v>
      </c>
      <c r="Q6" s="11">
        <f>(SQRT($L15)*D21)/D15</f>
        <v>0.12699673832165051</v>
      </c>
      <c r="R6" s="11">
        <f>(SQRT($L15)*E21)/E15</f>
        <v>1.8239689316201453</v>
      </c>
      <c r="S6" s="11">
        <f>(SQRT($L15)*F21)/F15</f>
        <v>6.2016060276818425</v>
      </c>
      <c r="T6" s="11">
        <f>(SQRT($L15)*G21)/G15</f>
        <v>0.22047685276370665</v>
      </c>
    </row>
    <row r="7" spans="2:20" x14ac:dyDescent="0.55000000000000004">
      <c r="B7" s="1" t="s">
        <v>1</v>
      </c>
      <c r="C7" s="1">
        <f>6.6+6.6</f>
        <v>13.2</v>
      </c>
      <c r="D7" s="1">
        <v>0</v>
      </c>
      <c r="E7" s="1">
        <f>0</f>
        <v>0</v>
      </c>
      <c r="F7" s="1">
        <f>0</f>
        <v>0</v>
      </c>
      <c r="G7" s="1">
        <f>3.3</f>
        <v>3.3</v>
      </c>
      <c r="K7" s="1">
        <f t="shared" si="0"/>
        <v>16.5</v>
      </c>
      <c r="L7" s="1">
        <f t="shared" si="1"/>
        <v>16.5</v>
      </c>
      <c r="M7" s="1">
        <f t="shared" si="2"/>
        <v>16.5</v>
      </c>
      <c r="O7" s="10" t="s">
        <v>42</v>
      </c>
      <c r="P7" s="11">
        <f>(SQRT($M15)*C25)/C15</f>
        <v>0.31473664393801615</v>
      </c>
      <c r="Q7" s="11">
        <f t="shared" ref="Q7:T7" si="3">(SQRT($M15)*D25)/D15</f>
        <v>0.12699673832165051</v>
      </c>
      <c r="R7" s="11">
        <f t="shared" si="3"/>
        <v>1.8239689316201453</v>
      </c>
      <c r="S7" s="11">
        <f t="shared" si="3"/>
        <v>6.2016060276818425</v>
      </c>
      <c r="T7" s="11">
        <f t="shared" si="3"/>
        <v>0.22047685276370665</v>
      </c>
    </row>
    <row r="8" spans="2:20" x14ac:dyDescent="0.55000000000000004">
      <c r="B8" s="1" t="s">
        <v>2</v>
      </c>
      <c r="C8" s="1">
        <f>6.6+3.3+3.3+6.6+10</f>
        <v>29.799999999999997</v>
      </c>
      <c r="D8" s="1">
        <f>0</f>
        <v>0</v>
      </c>
      <c r="E8" s="1">
        <f>10</f>
        <v>10</v>
      </c>
      <c r="F8" s="1">
        <f>0</f>
        <v>0</v>
      </c>
      <c r="G8" s="1">
        <f>3.3</f>
        <v>3.3</v>
      </c>
      <c r="K8" s="1">
        <f t="shared" si="0"/>
        <v>43.099999999999994</v>
      </c>
      <c r="L8" s="1">
        <f t="shared" si="1"/>
        <v>43.099999999999994</v>
      </c>
      <c r="M8" s="1">
        <f>SUMPRODUCT($C$25:$G$25,C8:G8)</f>
        <v>43.099999999999994</v>
      </c>
    </row>
    <row r="9" spans="2:20" x14ac:dyDescent="0.55000000000000004">
      <c r="B9" s="1" t="s">
        <v>3</v>
      </c>
      <c r="C9" s="1">
        <v>0</v>
      </c>
      <c r="D9" s="1">
        <v>0</v>
      </c>
      <c r="E9" s="1">
        <v>0</v>
      </c>
      <c r="F9" s="1">
        <f>0</f>
        <v>0</v>
      </c>
      <c r="G9" s="1">
        <f>3.3</f>
        <v>3.3</v>
      </c>
      <c r="K9" s="1">
        <f t="shared" si="0"/>
        <v>3.3</v>
      </c>
      <c r="L9" s="1">
        <f t="shared" si="1"/>
        <v>3.3</v>
      </c>
      <c r="M9" s="1">
        <f t="shared" si="2"/>
        <v>3.3</v>
      </c>
    </row>
    <row r="10" spans="2:20" x14ac:dyDescent="0.55000000000000004">
      <c r="B10" s="1" t="s">
        <v>4</v>
      </c>
      <c r="C10" s="1">
        <f>3.3</f>
        <v>3.3</v>
      </c>
      <c r="D10" s="1">
        <f>0</f>
        <v>0</v>
      </c>
      <c r="E10" s="1">
        <f>0</f>
        <v>0</v>
      </c>
      <c r="F10" s="1">
        <f>0</f>
        <v>0</v>
      </c>
      <c r="G10" s="1">
        <f>3.3</f>
        <v>3.3</v>
      </c>
      <c r="K10" s="1">
        <f t="shared" si="0"/>
        <v>6.6</v>
      </c>
      <c r="L10" s="1">
        <f t="shared" si="1"/>
        <v>6.6</v>
      </c>
      <c r="M10" s="1">
        <f t="shared" si="2"/>
        <v>6.6</v>
      </c>
    </row>
    <row r="11" spans="2:20" x14ac:dyDescent="0.55000000000000004">
      <c r="B11" s="1" t="s">
        <v>5</v>
      </c>
      <c r="C11" s="1">
        <v>0</v>
      </c>
      <c r="D11" s="1">
        <v>0</v>
      </c>
      <c r="E11" s="1">
        <v>0</v>
      </c>
      <c r="F11" s="1">
        <f>0</f>
        <v>0</v>
      </c>
      <c r="G11" s="1">
        <v>0</v>
      </c>
      <c r="K11" s="1">
        <f t="shared" si="0"/>
        <v>0</v>
      </c>
      <c r="L11" s="1">
        <f t="shared" si="1"/>
        <v>0</v>
      </c>
      <c r="M11" s="1">
        <f t="shared" si="2"/>
        <v>0</v>
      </c>
    </row>
    <row r="12" spans="2:20" x14ac:dyDescent="0.55000000000000004">
      <c r="B12" s="1" t="s">
        <v>6</v>
      </c>
      <c r="C12" s="1">
        <f>3.3</f>
        <v>3.3</v>
      </c>
      <c r="D12" s="1">
        <f>3.3</f>
        <v>3.3</v>
      </c>
      <c r="E12" s="1">
        <f>0</f>
        <v>0</v>
      </c>
      <c r="F12" s="1">
        <f>6.6</f>
        <v>6.6</v>
      </c>
      <c r="G12" s="1">
        <f>0</f>
        <v>0</v>
      </c>
      <c r="K12" s="1">
        <f t="shared" si="0"/>
        <v>13.2</v>
      </c>
      <c r="L12" s="1">
        <f t="shared" si="1"/>
        <v>13.2</v>
      </c>
      <c r="M12" s="1">
        <f t="shared" si="2"/>
        <v>13.2</v>
      </c>
    </row>
    <row r="13" spans="2:20" x14ac:dyDescent="0.55000000000000004">
      <c r="B13" s="7" t="s">
        <v>7</v>
      </c>
      <c r="C13" s="1">
        <f>3.3</f>
        <v>3.3</v>
      </c>
      <c r="D13" s="1">
        <f>3.3+3.3</f>
        <v>6.6</v>
      </c>
      <c r="E13" s="7">
        <f>0</f>
        <v>0</v>
      </c>
      <c r="F13" s="1">
        <f>0</f>
        <v>0</v>
      </c>
      <c r="G13" s="7">
        <f>3.3+3.3</f>
        <v>6.6</v>
      </c>
      <c r="K13" s="1">
        <f t="shared" si="0"/>
        <v>16.5</v>
      </c>
      <c r="L13" s="1">
        <f t="shared" si="1"/>
        <v>16.5</v>
      </c>
      <c r="M13" s="1">
        <f t="shared" si="2"/>
        <v>16.5</v>
      </c>
    </row>
    <row r="14" spans="2:20" x14ac:dyDescent="0.55000000000000004">
      <c r="B14" s="1" t="s">
        <v>8</v>
      </c>
      <c r="C14" s="1">
        <f>3.3+3.3</f>
        <v>6.6</v>
      </c>
      <c r="D14" s="1">
        <f>0</f>
        <v>0</v>
      </c>
      <c r="E14" s="1">
        <f>6.6</f>
        <v>6.6</v>
      </c>
      <c r="F14" s="1">
        <f>0</f>
        <v>0</v>
      </c>
      <c r="G14" s="1">
        <f>3.3+10+10+6.6</f>
        <v>29.9</v>
      </c>
      <c r="H14" s="9" t="s">
        <v>16</v>
      </c>
      <c r="K14" s="7">
        <f t="shared" si="0"/>
        <v>43.099999999999994</v>
      </c>
      <c r="L14" s="1">
        <f t="shared" si="1"/>
        <v>43.099999999999994</v>
      </c>
      <c r="M14" s="1">
        <f t="shared" si="2"/>
        <v>43.099999999999994</v>
      </c>
    </row>
    <row r="15" spans="2:20" x14ac:dyDescent="0.55000000000000004">
      <c r="B15" s="9" t="s">
        <v>13</v>
      </c>
      <c r="C15" s="1">
        <f>VAR(C5:C14)</f>
        <v>85.83111111111117</v>
      </c>
      <c r="D15" s="1">
        <f>VAR(D5:D14)</f>
        <v>212.71566666666664</v>
      </c>
      <c r="E15" s="1">
        <f t="shared" ref="E15:G15" si="4">VAR(E5:E14)</f>
        <v>14.810666666666666</v>
      </c>
      <c r="F15" s="1">
        <f>VAR(F5:F14)</f>
        <v>4.355999999999999</v>
      </c>
      <c r="G15" s="1">
        <f t="shared" si="4"/>
        <v>122.52622222222226</v>
      </c>
      <c r="H15" s="1">
        <f>SUM(C15:G15)</f>
        <v>440.23966666666678</v>
      </c>
      <c r="J15" s="9" t="s">
        <v>13</v>
      </c>
      <c r="K15" s="1">
        <f>VAR(K5:K14)</f>
        <v>729.76677777777741</v>
      </c>
      <c r="L15" s="1">
        <f>VAR(L5:L14)</f>
        <v>729.76677777777741</v>
      </c>
      <c r="M15" s="1">
        <f>VAR(M5:M14)</f>
        <v>729.76677777777741</v>
      </c>
    </row>
    <row r="17" spans="2:13" x14ac:dyDescent="0.55000000000000004">
      <c r="C17" s="13" t="s">
        <v>32</v>
      </c>
      <c r="D17" s="13"/>
      <c r="E17" s="13"/>
      <c r="F17" s="13"/>
      <c r="G17" s="13"/>
      <c r="J17" s="1"/>
      <c r="K17" s="9" t="s">
        <v>26</v>
      </c>
      <c r="L17" s="9" t="s">
        <v>25</v>
      </c>
      <c r="M17" s="9" t="s">
        <v>39</v>
      </c>
    </row>
    <row r="18" spans="2:13" x14ac:dyDescent="0.55000000000000004">
      <c r="B18" s="9" t="s">
        <v>22</v>
      </c>
      <c r="C18" s="1">
        <v>1</v>
      </c>
      <c r="D18" s="1">
        <v>1</v>
      </c>
      <c r="E18" s="1">
        <v>1</v>
      </c>
      <c r="F18" s="1">
        <v>1</v>
      </c>
      <c r="G18" s="1">
        <v>1</v>
      </c>
      <c r="H18" s="9" t="s">
        <v>14</v>
      </c>
      <c r="I18" s="8"/>
      <c r="J18" s="9" t="s">
        <v>15</v>
      </c>
      <c r="K18" s="1">
        <f>K15</f>
        <v>729.76677777777741</v>
      </c>
      <c r="L18" s="1">
        <f>L15</f>
        <v>729.76677777777741</v>
      </c>
      <c r="M18" s="1">
        <f>M15</f>
        <v>729.76677777777741</v>
      </c>
    </row>
    <row r="19" spans="2:13" x14ac:dyDescent="0.55000000000000004">
      <c r="B19" s="9" t="s">
        <v>19</v>
      </c>
      <c r="C19" s="1">
        <f>C18^2</f>
        <v>1</v>
      </c>
      <c r="D19" s="1">
        <f t="shared" ref="D19:G19" si="5">D18^2</f>
        <v>1</v>
      </c>
      <c r="E19" s="1">
        <f t="shared" si="5"/>
        <v>1</v>
      </c>
      <c r="F19" s="1">
        <f t="shared" si="5"/>
        <v>1</v>
      </c>
      <c r="G19" s="1">
        <f t="shared" si="5"/>
        <v>1</v>
      </c>
      <c r="H19" s="1">
        <f>SUM(C19:G19)</f>
        <v>5</v>
      </c>
      <c r="I19" s="4"/>
      <c r="J19" s="9" t="s">
        <v>17</v>
      </c>
      <c r="K19" s="1">
        <f>K15/$H$15</f>
        <v>1.6576579373305993</v>
      </c>
      <c r="L19" s="1">
        <f>L15/$H$15</f>
        <v>1.6576579373305993</v>
      </c>
      <c r="M19" s="1">
        <f>M15/$H$15</f>
        <v>1.6576579373305993</v>
      </c>
    </row>
    <row r="20" spans="2:13" x14ac:dyDescent="0.55000000000000004">
      <c r="J20" s="9" t="s">
        <v>18</v>
      </c>
      <c r="K20" s="1">
        <f>K19</f>
        <v>1.6576579373305993</v>
      </c>
      <c r="L20" s="1">
        <f>K20+L19</f>
        <v>3.3153158746611986</v>
      </c>
      <c r="M20" s="1">
        <f>L20+M19</f>
        <v>4.9729738119917979</v>
      </c>
    </row>
    <row r="21" spans="2:13" x14ac:dyDescent="0.55000000000000004">
      <c r="B21" s="9" t="s">
        <v>20</v>
      </c>
      <c r="C21" s="1">
        <v>1</v>
      </c>
      <c r="D21" s="1">
        <v>1</v>
      </c>
      <c r="E21" s="1">
        <v>1</v>
      </c>
      <c r="F21" s="1">
        <v>1</v>
      </c>
      <c r="G21" s="1">
        <v>1</v>
      </c>
      <c r="H21" s="9" t="s">
        <v>14</v>
      </c>
    </row>
    <row r="22" spans="2:13" x14ac:dyDescent="0.55000000000000004">
      <c r="B22" s="9" t="s">
        <v>21</v>
      </c>
      <c r="C22" s="1">
        <f>C21^2</f>
        <v>1</v>
      </c>
      <c r="D22" s="1">
        <f t="shared" ref="D22:G22" si="6">D21^2</f>
        <v>1</v>
      </c>
      <c r="E22" s="1">
        <f t="shared" si="6"/>
        <v>1</v>
      </c>
      <c r="F22" s="1">
        <f t="shared" si="6"/>
        <v>1</v>
      </c>
      <c r="G22" s="1">
        <f t="shared" si="6"/>
        <v>1</v>
      </c>
      <c r="H22" s="1">
        <f>SUM(C22:G22)</f>
        <v>5</v>
      </c>
    </row>
    <row r="23" spans="2:13" x14ac:dyDescent="0.55000000000000004">
      <c r="C23" s="12" t="s">
        <v>24</v>
      </c>
      <c r="D23" s="12"/>
      <c r="E23" s="12"/>
      <c r="F23" s="12"/>
      <c r="G23" s="12"/>
      <c r="H23" s="1">
        <f>SUMPRODUCT(C18:G18,C21:G21)</f>
        <v>5</v>
      </c>
    </row>
    <row r="25" spans="2:13" x14ac:dyDescent="0.55000000000000004">
      <c r="B25" s="9" t="s">
        <v>33</v>
      </c>
      <c r="C25" s="1">
        <v>1</v>
      </c>
      <c r="D25" s="1">
        <v>1</v>
      </c>
      <c r="E25" s="1">
        <v>1</v>
      </c>
      <c r="F25" s="1">
        <v>1</v>
      </c>
      <c r="G25" s="1">
        <v>1</v>
      </c>
      <c r="H25" s="9" t="s">
        <v>14</v>
      </c>
    </row>
    <row r="26" spans="2:13" x14ac:dyDescent="0.55000000000000004">
      <c r="B26" s="9" t="s">
        <v>34</v>
      </c>
      <c r="C26" s="1">
        <f>C25^2</f>
        <v>1</v>
      </c>
      <c r="D26" s="1">
        <f t="shared" ref="D26:G26" si="7">D25^2</f>
        <v>1</v>
      </c>
      <c r="E26" s="1">
        <f t="shared" si="7"/>
        <v>1</v>
      </c>
      <c r="F26" s="1">
        <f t="shared" si="7"/>
        <v>1</v>
      </c>
      <c r="G26" s="1">
        <f t="shared" si="7"/>
        <v>1</v>
      </c>
      <c r="H26" s="1">
        <f>SUM(C26:G26)</f>
        <v>5</v>
      </c>
    </row>
    <row r="27" spans="2:13" x14ac:dyDescent="0.55000000000000004">
      <c r="C27" s="12" t="s">
        <v>37</v>
      </c>
      <c r="D27" s="12"/>
      <c r="E27" s="12"/>
      <c r="F27" s="12"/>
      <c r="G27" s="12"/>
      <c r="H27" s="1">
        <f>SUMPRODUCT(C18:G18,C25:G25)</f>
        <v>5</v>
      </c>
    </row>
    <row r="28" spans="2:13" x14ac:dyDescent="0.55000000000000004">
      <c r="C28" s="12" t="s">
        <v>38</v>
      </c>
      <c r="D28" s="12"/>
      <c r="E28" s="12"/>
      <c r="F28" s="12"/>
      <c r="G28" s="12"/>
      <c r="H28" s="1">
        <f>SUMPRODUCT(C21:G21,C25:G25)</f>
        <v>5</v>
      </c>
    </row>
  </sheetData>
  <mergeCells count="4">
    <mergeCell ref="C17:G17"/>
    <mergeCell ref="C23:G23"/>
    <mergeCell ref="C27:G27"/>
    <mergeCell ref="C28:G28"/>
  </mergeCells>
  <phoneticPr fontId="18"/>
  <pageMargins left="0.7" right="0.7" top="0.75" bottom="0.75" header="0.3" footer="0.3"/>
  <ignoredErrors>
    <ignoredError sqref="E8 E6 F12 E14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78ED0-851F-4B64-9934-1A5084E95C35}">
  <dimension ref="B3:T28"/>
  <sheetViews>
    <sheetView zoomScale="55" zoomScaleNormal="55" workbookViewId="0">
      <selection activeCell="M15" sqref="M15"/>
    </sheetView>
  </sheetViews>
  <sheetFormatPr defaultRowHeight="18" x14ac:dyDescent="0.55000000000000004"/>
  <cols>
    <col min="2" max="2" width="51.25" bestFit="1" customWidth="1"/>
    <col min="9" max="9" width="5.5" customWidth="1"/>
    <col min="10" max="10" width="12.33203125" bestFit="1" customWidth="1"/>
    <col min="15" max="15" width="9.5" bestFit="1" customWidth="1"/>
  </cols>
  <sheetData>
    <row r="3" spans="2:20" x14ac:dyDescent="0.55000000000000004">
      <c r="C3" s="3"/>
      <c r="D3" s="3"/>
      <c r="E3" s="3"/>
      <c r="F3" s="3"/>
      <c r="G3" s="3"/>
    </row>
    <row r="4" spans="2:20" ht="73" x14ac:dyDescent="0.55000000000000004">
      <c r="B4" s="1"/>
      <c r="C4" s="5" t="s">
        <v>31</v>
      </c>
      <c r="D4" s="5" t="s">
        <v>29</v>
      </c>
      <c r="E4" s="5" t="s">
        <v>30</v>
      </c>
      <c r="F4" s="5" t="s">
        <v>10</v>
      </c>
      <c r="G4" s="5" t="s">
        <v>11</v>
      </c>
      <c r="K4" s="6" t="s">
        <v>12</v>
      </c>
      <c r="L4" s="6" t="s">
        <v>23</v>
      </c>
      <c r="M4" s="6" t="s">
        <v>35</v>
      </c>
      <c r="O4" s="1"/>
      <c r="P4" s="5" t="s">
        <v>31</v>
      </c>
      <c r="Q4" s="5" t="s">
        <v>29</v>
      </c>
      <c r="R4" s="5" t="s">
        <v>30</v>
      </c>
      <c r="S4" s="5" t="s">
        <v>10</v>
      </c>
      <c r="T4" s="5" t="s">
        <v>11</v>
      </c>
    </row>
    <row r="5" spans="2:20" x14ac:dyDescent="0.55000000000000004">
      <c r="B5" s="1" t="s">
        <v>9</v>
      </c>
      <c r="C5" s="1">
        <f>10+6.6</f>
        <v>16.600000000000001</v>
      </c>
      <c r="D5" s="1">
        <f>10+10+6.6+10+10</f>
        <v>46.6</v>
      </c>
      <c r="E5" s="1">
        <f>0</f>
        <v>0</v>
      </c>
      <c r="F5" s="1">
        <f>0</f>
        <v>0</v>
      </c>
      <c r="G5" s="1">
        <f>6.6+10+6.6+3.3</f>
        <v>26.500000000000004</v>
      </c>
      <c r="K5" s="1">
        <f>SUMPRODUCT($C$18:$G$18,C5:G5)</f>
        <v>55.913521420495925</v>
      </c>
      <c r="L5" s="1">
        <f t="shared" ref="L5:L14" si="0">SUMPRODUCT($C$21:$G$21,C5:G5)</f>
        <v>2.4636972283085186</v>
      </c>
      <c r="M5" s="1">
        <f>SUMPRODUCT($C$25:$G$25,C5:G5)</f>
        <v>3.000813302515315</v>
      </c>
      <c r="O5" s="1" t="s">
        <v>27</v>
      </c>
      <c r="P5" s="1">
        <f>(SQRT($K15)*C18)/C15</f>
        <v>4.1700361249174436E-2</v>
      </c>
      <c r="Q5" s="1">
        <f>(SQRT($K15)*D18)/D15</f>
        <v>6.5120031776312051E-2</v>
      </c>
      <c r="R5" s="1">
        <f>(SQRT($K15)*E18)/E15</f>
        <v>3.5747043334143497E-3</v>
      </c>
      <c r="S5" s="1">
        <f>(SQRT($K15)*F18)/F15</f>
        <v>-8.6189066230763015E-2</v>
      </c>
      <c r="T5" s="1">
        <f>(SQRT($K15)*G18)/G15</f>
        <v>6.6573737306712871E-2</v>
      </c>
    </row>
    <row r="6" spans="2:20" x14ac:dyDescent="0.55000000000000004">
      <c r="B6" s="1" t="s">
        <v>0</v>
      </c>
      <c r="C6" s="1">
        <f>6.6+3.3</f>
        <v>9.8999999999999986</v>
      </c>
      <c r="D6" s="1">
        <f>6.6+6.6</f>
        <v>13.2</v>
      </c>
      <c r="E6" s="1">
        <f>6.6</f>
        <v>6.6</v>
      </c>
      <c r="F6" s="1">
        <f>0</f>
        <v>0</v>
      </c>
      <c r="G6" s="1">
        <v>0</v>
      </c>
      <c r="K6" s="1">
        <f t="shared" ref="K6:K14" si="1">SUMPRODUCT($C$18:$G$18,C6:G6)</f>
        <v>13.271790976803684</v>
      </c>
      <c r="L6" s="1">
        <f t="shared" si="0"/>
        <v>6.582883179517296</v>
      </c>
      <c r="M6" s="1">
        <f t="shared" ref="M6:M14" si="2">SUMPRODUCT($C$25:$G$25,C6:G6)</f>
        <v>9.4120248777938702</v>
      </c>
      <c r="O6" s="1" t="s">
        <v>28</v>
      </c>
      <c r="P6" s="1">
        <f>(SQRT($L15)*C21)/C15</f>
        <v>6.0021302859517255E-2</v>
      </c>
      <c r="Q6" s="1">
        <f>(SQRT($L15)*D21)/D15</f>
        <v>-1.2008669891380554E-2</v>
      </c>
      <c r="R6" s="1">
        <f>(SQRT($L15)*E21)/E15</f>
        <v>0.38705880281128308</v>
      </c>
      <c r="S6" s="1">
        <f>(SQRT($L15)*F21)/F15</f>
        <v>1.5506986516335686E-2</v>
      </c>
      <c r="T6" s="1">
        <f>(SQRT($L15)*G21)/G15</f>
        <v>1.6676267076679095E-2</v>
      </c>
    </row>
    <row r="7" spans="2:20" x14ac:dyDescent="0.55000000000000004">
      <c r="B7" s="1" t="s">
        <v>1</v>
      </c>
      <c r="C7" s="1">
        <f>6.6+6.6</f>
        <v>13.2</v>
      </c>
      <c r="D7" s="1">
        <v>0</v>
      </c>
      <c r="E7" s="1">
        <f>0</f>
        <v>0</v>
      </c>
      <c r="F7" s="1">
        <f>0</f>
        <v>0</v>
      </c>
      <c r="G7" s="1">
        <f>3.3</f>
        <v>3.3</v>
      </c>
      <c r="K7" s="1">
        <f t="shared" si="1"/>
        <v>4.5020359011667184</v>
      </c>
      <c r="L7" s="1">
        <f t="shared" si="0"/>
        <v>8.9269401310016026</v>
      </c>
      <c r="M7" s="1">
        <f t="shared" si="2"/>
        <v>3.7822595292599375</v>
      </c>
      <c r="O7" s="1" t="s">
        <v>36</v>
      </c>
      <c r="P7" s="1">
        <f>(SQRT($M15)*C25)/C15</f>
        <v>4.9985807504109747E-2</v>
      </c>
      <c r="Q7" s="1">
        <f t="shared" ref="Q7:T7" si="3">(SQRT($M15)*D25)/D15</f>
        <v>1.4361886418576523E-2</v>
      </c>
      <c r="R7" s="1">
        <f t="shared" si="3"/>
        <v>1.3891184303148406E-3</v>
      </c>
      <c r="S7" s="1">
        <f t="shared" si="3"/>
        <v>4.3372864014523255E-2</v>
      </c>
      <c r="T7" s="1">
        <f t="shared" si="3"/>
        <v>-5.7635779606501653E-2</v>
      </c>
    </row>
    <row r="8" spans="2:20" x14ac:dyDescent="0.55000000000000004">
      <c r="B8" s="1" t="s">
        <v>2</v>
      </c>
      <c r="C8" s="1">
        <f>6.6+3.3+3.3+6.6+10</f>
        <v>29.799999999999997</v>
      </c>
      <c r="D8" s="1">
        <f>0</f>
        <v>0</v>
      </c>
      <c r="E8" s="1">
        <f>10</f>
        <v>10</v>
      </c>
      <c r="F8" s="1">
        <f>0</f>
        <v>0</v>
      </c>
      <c r="G8" s="1">
        <f>3.3</f>
        <v>3.3</v>
      </c>
      <c r="K8" s="1">
        <f t="shared" si="1"/>
        <v>8.1408872204740277</v>
      </c>
      <c r="L8" s="1">
        <f t="shared" si="0"/>
        <v>25.987045483839825</v>
      </c>
      <c r="M8" s="1">
        <f>SUMPRODUCT($C$25:$G$25,C8:G8)</f>
        <v>11.887982259750791</v>
      </c>
    </row>
    <row r="9" spans="2:20" x14ac:dyDescent="0.55000000000000004">
      <c r="B9" s="1" t="s">
        <v>3</v>
      </c>
      <c r="C9" s="1">
        <v>0</v>
      </c>
      <c r="D9" s="1">
        <v>0</v>
      </c>
      <c r="E9" s="1">
        <v>0</v>
      </c>
      <c r="F9" s="1">
        <f>0</f>
        <v>0</v>
      </c>
      <c r="G9" s="1">
        <f>3.3</f>
        <v>3.3</v>
      </c>
      <c r="K9" s="1">
        <f t="shared" si="1"/>
        <v>1.6340478640535177</v>
      </c>
      <c r="L9" s="1">
        <f t="shared" si="0"/>
        <v>0.80530638361493034</v>
      </c>
      <c r="M9" s="1">
        <f t="shared" si="2"/>
        <v>-2.6446888962999755</v>
      </c>
    </row>
    <row r="10" spans="2:20" x14ac:dyDescent="0.55000000000000004">
      <c r="B10" s="1" t="s">
        <v>4</v>
      </c>
      <c r="C10" s="1">
        <f>3.3</f>
        <v>3.3</v>
      </c>
      <c r="D10" s="1">
        <f>0</f>
        <v>0</v>
      </c>
      <c r="E10" s="1">
        <f>0</f>
        <v>0</v>
      </c>
      <c r="F10" s="1">
        <f>0</f>
        <v>0</v>
      </c>
      <c r="G10" s="1">
        <f>3.3</f>
        <v>3.3</v>
      </c>
      <c r="K10" s="1">
        <f t="shared" si="1"/>
        <v>2.3510448733318179</v>
      </c>
      <c r="L10" s="1">
        <f t="shared" si="0"/>
        <v>2.8357148204615985</v>
      </c>
      <c r="M10" s="1">
        <f t="shared" si="2"/>
        <v>-1.0379517899099973</v>
      </c>
    </row>
    <row r="11" spans="2:20" x14ac:dyDescent="0.55000000000000004">
      <c r="B11" s="1" t="s">
        <v>5</v>
      </c>
      <c r="C11" s="1">
        <v>0</v>
      </c>
      <c r="D11" s="1">
        <v>0</v>
      </c>
      <c r="E11" s="1">
        <v>0</v>
      </c>
      <c r="F11" s="1">
        <f>0</f>
        <v>0</v>
      </c>
      <c r="G11" s="1">
        <v>0</v>
      </c>
      <c r="K11" s="1">
        <f t="shared" si="1"/>
        <v>0</v>
      </c>
      <c r="L11" s="1">
        <f t="shared" si="0"/>
        <v>0</v>
      </c>
      <c r="M11" s="1">
        <f t="shared" si="2"/>
        <v>0</v>
      </c>
    </row>
    <row r="12" spans="2:20" x14ac:dyDescent="0.55000000000000004">
      <c r="B12" s="1" t="s">
        <v>6</v>
      </c>
      <c r="C12" s="1">
        <f>3.3</f>
        <v>3.3</v>
      </c>
      <c r="D12" s="1">
        <f>3.3</f>
        <v>3.3</v>
      </c>
      <c r="E12" s="1">
        <f>0</f>
        <v>0</v>
      </c>
      <c r="F12" s="1">
        <f>6.6</f>
        <v>6.6</v>
      </c>
      <c r="G12" s="1">
        <f>0</f>
        <v>0</v>
      </c>
      <c r="K12" s="1">
        <f t="shared" si="1"/>
        <v>3.3414749989218802</v>
      </c>
      <c r="L12" s="1">
        <f t="shared" si="0"/>
        <v>1.0768894868090015</v>
      </c>
      <c r="M12" s="1">
        <f t="shared" si="2"/>
        <v>2.8923487648586037</v>
      </c>
    </row>
    <row r="13" spans="2:20" x14ac:dyDescent="0.55000000000000004">
      <c r="B13" s="7" t="s">
        <v>7</v>
      </c>
      <c r="C13" s="1">
        <f>3.3</f>
        <v>3.3</v>
      </c>
      <c r="D13" s="1">
        <f>3.3+3.3</f>
        <v>6.6</v>
      </c>
      <c r="E13" s="7">
        <f>0</f>
        <v>0</v>
      </c>
      <c r="F13" s="1">
        <f>0</f>
        <v>0</v>
      </c>
      <c r="G13" s="7">
        <f>3.3+3.3</f>
        <v>6.6</v>
      </c>
      <c r="K13" s="1">
        <f t="shared" si="1"/>
        <v>9.534886811900293</v>
      </c>
      <c r="L13" s="1">
        <f t="shared" si="0"/>
        <v>1.6274933772940292</v>
      </c>
      <c r="M13" s="1">
        <f t="shared" si="2"/>
        <v>-1.3944388113526225</v>
      </c>
    </row>
    <row r="14" spans="2:20" x14ac:dyDescent="0.55000000000000004">
      <c r="B14" s="1" t="s">
        <v>8</v>
      </c>
      <c r="C14" s="1">
        <f>3.3+3.3</f>
        <v>6.6</v>
      </c>
      <c r="D14" s="1">
        <f>0</f>
        <v>0</v>
      </c>
      <c r="E14" s="1">
        <f>6.6</f>
        <v>6.6</v>
      </c>
      <c r="F14" s="1">
        <f>0</f>
        <v>0</v>
      </c>
      <c r="G14" s="1">
        <f>3.3+10+10+6.6</f>
        <v>29.9</v>
      </c>
      <c r="H14" s="2" t="s">
        <v>16</v>
      </c>
      <c r="K14" s="7">
        <f t="shared" si="1"/>
        <v>16.260669798859162</v>
      </c>
      <c r="L14" s="1">
        <f t="shared" si="0"/>
        <v>15.876094296261817</v>
      </c>
      <c r="M14" s="1">
        <f t="shared" si="2"/>
        <v>-20.73360022054392</v>
      </c>
    </row>
    <row r="15" spans="2:20" x14ac:dyDescent="0.55000000000000004">
      <c r="B15" s="2" t="s">
        <v>13</v>
      </c>
      <c r="C15" s="1">
        <f>VAR(C5:C14)</f>
        <v>85.83111111111117</v>
      </c>
      <c r="D15" s="1">
        <f>VAR(D5:D14)</f>
        <v>212.71566666666664</v>
      </c>
      <c r="E15" s="1">
        <f t="shared" ref="E15:G15" si="4">VAR(E5:E14)</f>
        <v>14.810666666666666</v>
      </c>
      <c r="F15" s="1">
        <f>VAR(F5:F14)</f>
        <v>4.355999999999999</v>
      </c>
      <c r="G15" s="1">
        <f t="shared" si="4"/>
        <v>122.52622222222226</v>
      </c>
      <c r="H15" s="1">
        <f>SUM(C15:G15)</f>
        <v>440.23966666666678</v>
      </c>
      <c r="J15" s="9" t="s">
        <v>13</v>
      </c>
      <c r="K15" s="1">
        <f>VAR(K5:K14)</f>
        <v>271.37028782686468</v>
      </c>
      <c r="L15" s="1">
        <f>VAR(L5:L14)</f>
        <v>70.106997343762643</v>
      </c>
      <c r="M15" s="1">
        <f>VAR(M5:M14)</f>
        <v>77.646364583289255</v>
      </c>
    </row>
    <row r="17" spans="2:13" x14ac:dyDescent="0.55000000000000004">
      <c r="C17" s="13" t="s">
        <v>32</v>
      </c>
      <c r="D17" s="13"/>
      <c r="E17" s="13"/>
      <c r="F17" s="13"/>
      <c r="G17" s="13"/>
      <c r="J17" s="1"/>
      <c r="K17" s="2" t="s">
        <v>26</v>
      </c>
      <c r="L17" s="2" t="s">
        <v>25</v>
      </c>
      <c r="M17" s="9" t="s">
        <v>39</v>
      </c>
    </row>
    <row r="18" spans="2:13" x14ac:dyDescent="0.55000000000000004">
      <c r="B18" s="2" t="s">
        <v>22</v>
      </c>
      <c r="C18" s="1">
        <v>0.21727182099342432</v>
      </c>
      <c r="D18" s="1">
        <v>0.84087789007802405</v>
      </c>
      <c r="E18" s="1">
        <v>3.2139090816466018E-3</v>
      </c>
      <c r="F18" s="1">
        <v>-2.2790764789984711E-2</v>
      </c>
      <c r="G18" s="1">
        <v>0.49516601941015692</v>
      </c>
      <c r="H18" s="2" t="s">
        <v>14</v>
      </c>
      <c r="I18" s="8"/>
      <c r="J18" s="9" t="s">
        <v>15</v>
      </c>
      <c r="K18" s="1">
        <f>K15</f>
        <v>271.37028782686468</v>
      </c>
      <c r="L18" s="1">
        <f>L15</f>
        <v>70.106997343762643</v>
      </c>
      <c r="M18" s="1">
        <f>M15</f>
        <v>77.646364583289255</v>
      </c>
    </row>
    <row r="19" spans="2:13" x14ac:dyDescent="0.55000000000000004">
      <c r="B19" s="2" t="s">
        <v>19</v>
      </c>
      <c r="C19" s="1">
        <f>C18^2</f>
        <v>4.7207044197798621E-2</v>
      </c>
      <c r="D19" s="1">
        <f t="shared" ref="D19:G19" si="5">D18^2</f>
        <v>0.70707562602206953</v>
      </c>
      <c r="E19" s="1">
        <f t="shared" si="5"/>
        <v>1.0329211585090503E-5</v>
      </c>
      <c r="F19" s="1">
        <f t="shared" si="5"/>
        <v>5.1941895971240688E-4</v>
      </c>
      <c r="G19" s="1">
        <f t="shared" si="5"/>
        <v>0.24518938677849991</v>
      </c>
      <c r="H19" s="1">
        <f>SUM(C19:G19)</f>
        <v>1.0000018051696655</v>
      </c>
      <c r="I19" s="4"/>
      <c r="J19" s="9" t="s">
        <v>17</v>
      </c>
      <c r="K19" s="1">
        <f>K15/$H$15</f>
        <v>0.61641489482667688</v>
      </c>
      <c r="L19" s="1">
        <f>L15/$H$15</f>
        <v>0.15924734332684537</v>
      </c>
      <c r="M19" s="1">
        <f>M15/$H$15</f>
        <v>0.17637294061027947</v>
      </c>
    </row>
    <row r="20" spans="2:13" x14ac:dyDescent="0.55000000000000004">
      <c r="J20" s="9" t="s">
        <v>18</v>
      </c>
      <c r="K20" s="1">
        <f>K19</f>
        <v>0.61641489482667688</v>
      </c>
      <c r="L20" s="1">
        <f>K20+L19</f>
        <v>0.77566223815352231</v>
      </c>
      <c r="M20" s="1">
        <f>L20+M19</f>
        <v>0.95203517876380173</v>
      </c>
    </row>
    <row r="21" spans="2:13" x14ac:dyDescent="0.55000000000000004">
      <c r="B21" s="2" t="s">
        <v>20</v>
      </c>
      <c r="C21" s="1">
        <v>0.61527528389292974</v>
      </c>
      <c r="D21" s="1">
        <v>-0.30507997375492418</v>
      </c>
      <c r="E21" s="1">
        <v>0.68465356402155941</v>
      </c>
      <c r="F21" s="1">
        <v>8.0674186899368557E-3</v>
      </c>
      <c r="G21" s="1">
        <v>0.24403223745906982</v>
      </c>
      <c r="H21" s="2" t="s">
        <v>14</v>
      </c>
    </row>
    <row r="22" spans="2:13" x14ac:dyDescent="0.55000000000000004">
      <c r="B22" s="2" t="s">
        <v>21</v>
      </c>
      <c r="C22" s="1">
        <f>C21^2</f>
        <v>0.37856367496952525</v>
      </c>
      <c r="D22" s="1">
        <f t="shared" ref="D22" si="6">D21^2</f>
        <v>9.3073790386305227E-2</v>
      </c>
      <c r="E22" s="1">
        <f t="shared" ref="E22:F22" si="7">E21^2</f>
        <v>0.46875050272742358</v>
      </c>
      <c r="F22" s="1">
        <f t="shared" si="7"/>
        <v>6.5083244318742497E-5</v>
      </c>
      <c r="G22" s="1">
        <f t="shared" ref="G22" si="8">G21^2</f>
        <v>5.9551732919279843E-2</v>
      </c>
      <c r="H22" s="1">
        <f>SUM(C22:G22)</f>
        <v>1.0000047842468527</v>
      </c>
    </row>
    <row r="23" spans="2:13" x14ac:dyDescent="0.55000000000000004">
      <c r="C23" s="12" t="s">
        <v>24</v>
      </c>
      <c r="D23" s="12"/>
      <c r="E23" s="12"/>
      <c r="F23" s="12"/>
      <c r="G23" s="12"/>
      <c r="H23" s="1">
        <f>SUMPRODUCT(C18:G18,C21:G21)</f>
        <v>3.2911035008353906E-12</v>
      </c>
    </row>
    <row r="25" spans="2:13" x14ac:dyDescent="0.55000000000000004">
      <c r="B25" s="9" t="s">
        <v>33</v>
      </c>
      <c r="C25" s="1">
        <v>0.48689003223938737</v>
      </c>
      <c r="D25" s="1">
        <v>0.3466972537662652</v>
      </c>
      <c r="E25" s="1">
        <v>2.3348195317023294E-3</v>
      </c>
      <c r="F25" s="1">
        <v>2.1441018339386383E-2</v>
      </c>
      <c r="G25" s="1">
        <v>-0.80142087766665926</v>
      </c>
      <c r="H25" s="9" t="s">
        <v>14</v>
      </c>
    </row>
    <row r="26" spans="2:13" x14ac:dyDescent="0.55000000000000004">
      <c r="B26" s="9" t="s">
        <v>34</v>
      </c>
      <c r="C26" s="1">
        <f>C25^2</f>
        <v>0.23706190349407166</v>
      </c>
      <c r="D26" s="1">
        <f t="shared" ref="D26:G26" si="9">D25^2</f>
        <v>0.12019898576907009</v>
      </c>
      <c r="E26" s="1">
        <f t="shared" si="9"/>
        <v>5.4513822456186846E-6</v>
      </c>
      <c r="F26" s="1">
        <f t="shared" si="9"/>
        <v>4.597172674299032E-4</v>
      </c>
      <c r="G26" s="1">
        <f t="shared" si="9"/>
        <v>0.64227542315999842</v>
      </c>
      <c r="H26" s="1">
        <f>SUM(C26:G26)</f>
        <v>1.0000014810728157</v>
      </c>
    </row>
    <row r="27" spans="2:13" x14ac:dyDescent="0.55000000000000004">
      <c r="C27" s="12" t="s">
        <v>24</v>
      </c>
      <c r="D27" s="12"/>
      <c r="E27" s="12"/>
      <c r="F27" s="12"/>
      <c r="G27" s="12"/>
      <c r="H27" s="1">
        <f>SUMPRODUCT(C18:G18,C25:G25)</f>
        <v>-3.5065839121273257E-12</v>
      </c>
    </row>
    <row r="28" spans="2:13" x14ac:dyDescent="0.55000000000000004">
      <c r="C28" s="12" t="s">
        <v>24</v>
      </c>
      <c r="D28" s="12"/>
      <c r="E28" s="12"/>
      <c r="F28" s="12"/>
      <c r="G28" s="12"/>
      <c r="H28" s="1">
        <f>SUMPRODUCT(C21:G21,C25:G25)</f>
        <v>-6.78648803820181E-12</v>
      </c>
    </row>
  </sheetData>
  <mergeCells count="4">
    <mergeCell ref="C17:G17"/>
    <mergeCell ref="C28:G28"/>
    <mergeCell ref="C23:G23"/>
    <mergeCell ref="C27:G27"/>
  </mergeCells>
  <phoneticPr fontId="18"/>
  <pageMargins left="0.7" right="0.7" top="0.75" bottom="0.75" header="0.3" footer="0.3"/>
  <ignoredErrors>
    <ignoredError sqref="E12:E13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集計</vt:lpstr>
      <vt:lpstr>主成分分析</vt:lpstr>
      <vt:lpstr>主成分分析（解答例）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 Miyashiro</dc:creator>
  <cp:lastModifiedBy>Daisuke Miyashiro</cp:lastModifiedBy>
  <dcterms:created xsi:type="dcterms:W3CDTF">2021-04-15T13:46:13Z</dcterms:created>
  <dcterms:modified xsi:type="dcterms:W3CDTF">2021-08-22T06:49:42Z</dcterms:modified>
</cp:coreProperties>
</file>